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698" activeTab="0"/>
  </bookViews>
  <sheets>
    <sheet name="MLE" sheetId="1" r:id="rId1"/>
    <sheet name="MLM" sheetId="2" r:id="rId2"/>
    <sheet name="Tárgyi" sheetId="3" r:id="rId3"/>
    <sheet name="Köv" sheetId="4" r:id="rId4"/>
    <sheet name="Pénz" sheetId="5" r:id="rId5"/>
    <sheet name="Köt" sheetId="6" r:id="rId6"/>
    <sheet name="Stöke" sheetId="7" r:id="rId7"/>
    <sheet name="Mutatók" sheetId="8" r:id="rId8"/>
    <sheet name="A-p" sheetId="9" r:id="rId9"/>
    <sheet name="Szem." sheetId="10" r:id="rId10"/>
    <sheet name="Társa" sheetId="11" r:id="rId11"/>
    <sheet name="Borító" sheetId="12" r:id="rId12"/>
    <sheet name="Mérleg" sheetId="13" r:id="rId13"/>
    <sheet name="Erkimu" sheetId="14" r:id="rId14"/>
    <sheet name="N-Borito" sheetId="15" r:id="rId15"/>
    <sheet name="Bilanz" sheetId="16" r:id="rId16"/>
    <sheet name="Gund V A" sheetId="17" r:id="rId17"/>
    <sheet name="Hitelezök" sheetId="18" r:id="rId18"/>
  </sheets>
  <definedNames>
    <definedName name="_xlnm.Print_Titles" localSheetId="5">'Köt'!$8:$10</definedName>
    <definedName name="_xlnm.Print_Titles" localSheetId="3">'Köv'!$8:$10</definedName>
    <definedName name="_xlnm.Print_Area" localSheetId="8">'A-p'!$A$1:$F$39</definedName>
    <definedName name="_xlnm.Print_Area" localSheetId="3">'Köv'!$A$1:$E$79</definedName>
    <definedName name="_xlnm.Print_Area" localSheetId="1">'MLM'!$A$1:$F$40</definedName>
    <definedName name="_xlnm.Print_Area" localSheetId="10">'Társa'!$A$1:$F$96</definedName>
  </definedNames>
  <calcPr fullCalcOnLoad="1"/>
</workbook>
</file>

<file path=xl/comments11.xml><?xml version="1.0" encoding="utf-8"?>
<comments xmlns="http://schemas.openxmlformats.org/spreadsheetml/2006/main">
  <authors>
    <author>?goston M?rta</author>
    <author>M?rta</author>
  </authors>
  <commentList>
    <comment ref="C24" authorId="0">
      <text>
        <r>
          <rPr>
            <b/>
            <sz val="8"/>
            <rFont val="Tahoma"/>
            <family val="0"/>
          </rPr>
          <t xml:space="preserve">Feltétel:
</t>
        </r>
        <r>
          <rPr>
            <sz val="8"/>
            <rFont val="Tahoma"/>
            <family val="2"/>
          </rPr>
          <t>mikro- és kisváll. nem alkalmazhatja!</t>
        </r>
        <r>
          <rPr>
            <b/>
            <sz val="8"/>
            <rFont val="Tahoma"/>
            <family val="0"/>
          </rPr>
          <t xml:space="preserve">
Számítás:</t>
        </r>
        <r>
          <rPr>
            <sz val="8"/>
            <rFont val="Tahoma"/>
            <family val="0"/>
          </rPr>
          <t xml:space="preserve">
( (974-ből kapcs.) - 872 ) * 0,5
</t>
        </r>
      </text>
    </comment>
    <comment ref="C29" authorId="1">
      <text>
        <r>
          <rPr>
            <b/>
            <sz val="8"/>
            <rFont val="Tahoma"/>
            <family val="0"/>
          </rPr>
          <t>Márti:</t>
        </r>
        <r>
          <rPr>
            <sz val="8"/>
            <rFont val="Tahoma"/>
            <family val="0"/>
          </rPr>
          <t xml:space="preserve">
90-180 napig:      2%
181-360 napig:    5%
360 nap felett:  25%</t>
        </r>
      </text>
    </comment>
    <comment ref="C34" authorId="1">
      <text>
        <r>
          <rPr>
            <b/>
            <sz val="8"/>
            <rFont val="Tahoma"/>
            <family val="0"/>
          </rPr>
          <t>Márti:</t>
        </r>
        <r>
          <rPr>
            <sz val="8"/>
            <rFont val="Tahoma"/>
            <family val="0"/>
          </rPr>
          <t xml:space="preserve">
részletesen lásd tv.7§ t)</t>
        </r>
      </text>
    </comment>
    <comment ref="C36" authorId="0">
      <text>
        <r>
          <rPr>
            <b/>
            <sz val="8"/>
            <rFont val="Tahoma"/>
            <family val="0"/>
          </rPr>
          <t>Feltétel:</t>
        </r>
        <r>
          <rPr>
            <sz val="8"/>
            <rFont val="Tahoma"/>
            <family val="0"/>
          </rPr>
          <t xml:space="preserve">
átlagos áll.létszám &lt;= 20 fő</t>
        </r>
      </text>
    </comment>
    <comment ref="C37" authorId="0">
      <text>
        <r>
          <rPr>
            <b/>
            <sz val="8"/>
            <rFont val="Tahoma"/>
            <family val="0"/>
          </rPr>
          <t>Max:</t>
        </r>
        <r>
          <rPr>
            <sz val="8"/>
            <rFont val="Tahoma"/>
            <family val="0"/>
          </rPr>
          <t xml:space="preserve">
AEE 20%-a</t>
        </r>
      </text>
    </comment>
    <comment ref="C38" authorId="0">
      <text>
        <r>
          <rPr>
            <b/>
            <sz val="8"/>
            <rFont val="Tahoma"/>
            <family val="0"/>
          </rPr>
          <t>Feltétel:</t>
        </r>
        <r>
          <rPr>
            <sz val="8"/>
            <rFont val="Tahoma"/>
            <family val="0"/>
          </rPr>
          <t xml:space="preserve">
- kis-, közép váll.
- 4 adóévben az övé volt a részesedés</t>
        </r>
      </text>
    </comment>
    <comment ref="C39" authorId="0">
      <text>
        <r>
          <rPr>
            <b/>
            <sz val="8"/>
            <rFont val="Tahoma"/>
            <family val="0"/>
          </rPr>
          <t>Feltétel:</t>
        </r>
        <r>
          <rPr>
            <sz val="8"/>
            <rFont val="Tahoma"/>
            <family val="0"/>
          </rPr>
          <t xml:space="preserve">
- max AEE, vagy 30mFt
- tagok: csak magánszemély lehet
</t>
        </r>
        <r>
          <rPr>
            <b/>
            <sz val="8"/>
            <rFont val="Tahoma"/>
            <family val="2"/>
          </rPr>
          <t>Beruházások:</t>
        </r>
        <r>
          <rPr>
            <sz val="8"/>
            <rFont val="Tahoma"/>
            <family val="0"/>
          </rPr>
          <t xml:space="preserve">
- szellemi termék
- ingatlan (üzemkörön belüli), 
- tenyészállat,
- műsz.berend,gépek, járművek,
- ingatlan felújítás, bővítés, rendeltetésváltozás, átalakítás</t>
        </r>
      </text>
    </comment>
    <comment ref="C70" authorId="0">
      <text>
        <r>
          <rPr>
            <b/>
            <sz val="8"/>
            <rFont val="Tahoma"/>
            <family val="0"/>
          </rPr>
          <t>számítás:</t>
        </r>
        <r>
          <rPr>
            <sz val="8"/>
            <rFont val="Tahoma"/>
            <family val="0"/>
          </rPr>
          <t xml:space="preserve">
( 872 - (974-ből kapcs) ) * 0,5</t>
        </r>
      </text>
    </comment>
    <comment ref="C72" authorId="0">
      <text>
        <r>
          <rPr>
            <b/>
            <sz val="8"/>
            <rFont val="Tahoma"/>
            <family val="0"/>
          </rPr>
          <t>Kivéve:</t>
        </r>
        <r>
          <rPr>
            <sz val="8"/>
            <rFont val="Tahoma"/>
            <family val="0"/>
          </rPr>
          <t xml:space="preserve">
- állami társaság privatizációja MRP keretein belül
- Műsorszolg.Alap felé közérdekű köt.váll.
- nemzetközi szerződés előírása alapján adott …
- szerződésen alapuló utólag adott eng, vagy fiz.hat. belüli pü-i telj. esetén adott áreng. --&gt; MAX késedelmi kamattal arányos része!</t>
        </r>
      </text>
    </comment>
    <comment ref="C73" authorId="0">
      <text>
        <r>
          <rPr>
            <sz val="8"/>
            <rFont val="Tahoma"/>
            <family val="0"/>
          </rPr>
          <t>az áttérést követő adóévben!</t>
        </r>
      </text>
    </comment>
    <comment ref="C78" authorId="0">
      <text>
        <r>
          <rPr>
            <b/>
            <sz val="8"/>
            <rFont val="Tahoma"/>
            <family val="0"/>
          </rPr>
          <t>Feltételek:</t>
        </r>
        <r>
          <rPr>
            <sz val="8"/>
            <rFont val="Tahoma"/>
            <family val="0"/>
          </rPr>
          <t xml:space="preserve">
Az adóévet követő 4. Adóév utolsó napjáig 
- nem helyezi üzembe
- egyéb berend, felsz, jármű között aktiválta
- üzemkörön kívüli ingatlanként is használja
- átsorolja
- elidegeníti</t>
        </r>
      </text>
    </comment>
  </commentList>
</comments>
</file>

<file path=xl/sharedStrings.xml><?xml version="1.0" encoding="utf-8"?>
<sst xmlns="http://schemas.openxmlformats.org/spreadsheetml/2006/main" count="1140" uniqueCount="705">
  <si>
    <t>Beruházásokra adott előlegek</t>
  </si>
  <si>
    <t>Értékpapírok</t>
  </si>
  <si>
    <t>C</t>
  </si>
  <si>
    <t>Aktív időbeli elhatárolások</t>
  </si>
  <si>
    <t>Jegyzett tőke</t>
  </si>
  <si>
    <t>Jegyzett, de még be nem fizetett tőke (-)</t>
  </si>
  <si>
    <t>Tőketartalék</t>
  </si>
  <si>
    <t>Eredménytartalék</t>
  </si>
  <si>
    <t>Értékelési tartalék</t>
  </si>
  <si>
    <t>Mérleg szerinti eredmény</t>
  </si>
  <si>
    <t>Beruházási és fejlesztési hitelek</t>
  </si>
  <si>
    <t>Egyéb hosszú lejáratú hitelek</t>
  </si>
  <si>
    <t>Hosszú lejáratra kapott kölcsönök</t>
  </si>
  <si>
    <t>Vevőktől kapott előlegek</t>
  </si>
  <si>
    <t>Rövid lejáratú hitelek</t>
  </si>
  <si>
    <t>Rövid lejáratú kölcsönök</t>
  </si>
  <si>
    <t>Csak a sárga mezőbe szabad írni!</t>
  </si>
  <si>
    <t>ESZKÖZÖK ÖSSZESEN:</t>
  </si>
  <si>
    <t>FORRÁSOK ÖSSZESEN:</t>
  </si>
  <si>
    <t>G</t>
  </si>
  <si>
    <t>Passzív időbeli elhatárolások</t>
  </si>
  <si>
    <t>FORRÁSOK ÖSSZESEN</t>
  </si>
  <si>
    <t>A.</t>
  </si>
  <si>
    <t>Befektetett eszközök</t>
  </si>
  <si>
    <t>I.</t>
  </si>
  <si>
    <t>Immateriális javak</t>
  </si>
  <si>
    <t>Immateriális javakra adott előlegek</t>
  </si>
  <si>
    <t>II.</t>
  </si>
  <si>
    <t>Tárgyi eszközök</t>
  </si>
  <si>
    <t>III</t>
  </si>
  <si>
    <t>Befektetett pénzügyi eszközök</t>
  </si>
  <si>
    <t>B.</t>
  </si>
  <si>
    <t>Forgóeszközök</t>
  </si>
  <si>
    <t>I</t>
  </si>
  <si>
    <t>Készletek</t>
  </si>
  <si>
    <t>Készletekre adott előlegek</t>
  </si>
  <si>
    <t>II</t>
  </si>
  <si>
    <t>Követelések</t>
  </si>
  <si>
    <t>IV</t>
  </si>
  <si>
    <t>Pénzeszközök</t>
  </si>
  <si>
    <t>C.</t>
  </si>
  <si>
    <t>D</t>
  </si>
  <si>
    <t>Saját tőke</t>
  </si>
  <si>
    <t xml:space="preserve">I </t>
  </si>
  <si>
    <t>V</t>
  </si>
  <si>
    <t>Lekötött tartalék</t>
  </si>
  <si>
    <t>VI</t>
  </si>
  <si>
    <t>VII</t>
  </si>
  <si>
    <t>E</t>
  </si>
  <si>
    <t>Céltartalék</t>
  </si>
  <si>
    <t>F</t>
  </si>
  <si>
    <t>Kötelezettségek</t>
  </si>
  <si>
    <t>Hátrasorolt kötelezettségek</t>
  </si>
  <si>
    <t>Hosszú lejáratú kötelezettségek</t>
  </si>
  <si>
    <t>Rövid lejáratú kötelezettségek</t>
  </si>
  <si>
    <t>Hátrasorolt kötelezettségek kapcsolt vállalkozással szemben</t>
  </si>
  <si>
    <t>Tartós kötelezettségek kapcsolt vállalkozással szemben</t>
  </si>
  <si>
    <t>Rövid lejáratú kötelezettségek kapcsolt vállalkozással szemben</t>
  </si>
  <si>
    <t>A</t>
  </si>
  <si>
    <t>B</t>
  </si>
  <si>
    <t>Egyéb bevételek</t>
  </si>
  <si>
    <t>Értékcsökkenési leírás</t>
  </si>
  <si>
    <t>Egyéb ráfordítások</t>
  </si>
  <si>
    <t>VIII</t>
  </si>
  <si>
    <t>IX</t>
  </si>
  <si>
    <t>X</t>
  </si>
  <si>
    <t>Rendkívüli bevételek</t>
  </si>
  <si>
    <t>XI</t>
  </si>
  <si>
    <t>Rendkivüli ráfordítások</t>
  </si>
  <si>
    <t>Rendkívüli eredmény (X-XI)</t>
  </si>
  <si>
    <t>XII</t>
  </si>
  <si>
    <t>Adófizetési kötelezettség</t>
  </si>
  <si>
    <t>Jóváhagyott osztalék, részesedés</t>
  </si>
  <si>
    <t>A vállalkozás neve:</t>
  </si>
  <si>
    <t>Tárgy év</t>
  </si>
  <si>
    <t>Bázis év</t>
  </si>
  <si>
    <t>Előző év(ek) 
módosítása</t>
  </si>
  <si>
    <t xml:space="preserve">   Ebből értékvesztés</t>
  </si>
  <si>
    <t>Eredménytartalék igénybevétele osztalékra, részesedésre</t>
  </si>
  <si>
    <t xml:space="preserve">   Ebből visszaírt értékvesztés</t>
  </si>
  <si>
    <t>Stat.szám:</t>
  </si>
  <si>
    <t>Cégb.azon:</t>
  </si>
  <si>
    <t>tárgy év:</t>
  </si>
  <si>
    <t xml:space="preserve">Aktivált saját teljesítmények értéke </t>
  </si>
  <si>
    <t xml:space="preserve">Értékesítés nettó árbevétele </t>
  </si>
  <si>
    <t xml:space="preserve">Anyagjellegű ráfordítások </t>
  </si>
  <si>
    <t xml:space="preserve">Pénzügyi műveletek ráfordításai </t>
  </si>
  <si>
    <t>Pénzügyi műveletek bevételei</t>
  </si>
  <si>
    <t xml:space="preserve">Személyi jellegű ráfordítások </t>
  </si>
  <si>
    <t>a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</si>
  <si>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</si>
  <si>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</si>
  <si>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</si>
  <si>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</si>
  <si>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</si>
  <si>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</si>
  <si>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</si>
  <si>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</si>
  <si>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</si>
  <si>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</si>
  <si>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</si>
  <si>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</si>
  <si>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</si>
  <si>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</si>
  <si>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</si>
  <si>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</si>
  <si>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</si>
  <si>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</si>
  <si>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</si>
  <si>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</si>
  <si>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</si>
  <si>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</si>
  <si>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</si>
  <si>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</si>
  <si>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</si>
  <si>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</si>
  <si>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</si>
  <si>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</si>
  <si>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</si>
  <si>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</si>
  <si>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</si>
  <si>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</si>
  <si>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</si>
  <si>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</si>
  <si>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Ebből: Immateriális javak értékhelyesbítése</t>
  </si>
  <si>
    <t xml:space="preserve">   Ebből: Tárgyi eszközök értékhelyesbítése</t>
  </si>
  <si>
    <t xml:space="preserve">   Ebből: Befektetett pénzügyi eszközök értékhelyesbítése</t>
  </si>
  <si>
    <t xml:space="preserve">   Ebből: visszavásárolt tulajdonú részesedés névértéken</t>
  </si>
  <si>
    <t>Bázis évre</t>
  </si>
  <si>
    <t>Tárgy évre</t>
  </si>
  <si>
    <t>Befektetett eszközök aránya  =</t>
  </si>
  <si>
    <t>Befektetett eszközök x 100</t>
  </si>
  <si>
    <t>Összes eszköz</t>
  </si>
  <si>
    <t>Forgóeszközök aránya =</t>
  </si>
  <si>
    <t>Forgóeszközök+aktív időbeli elhatárolás x 100</t>
  </si>
  <si>
    <t>Tőkeerősség (saját tőke aránya) =</t>
  </si>
  <si>
    <t>Mérleg főösszege</t>
  </si>
  <si>
    <t>Mérleg szerinti eredmény aránya a saját</t>
  </si>
  <si>
    <t>tőkéhez viszonyítva =</t>
  </si>
  <si>
    <t>Mérleg szerinti eredmény x 100</t>
  </si>
  <si>
    <t>Kötelezettségek aránya =</t>
  </si>
  <si>
    <t>Kötelezettségek x 100</t>
  </si>
  <si>
    <t>Mérleg főösszeg</t>
  </si>
  <si>
    <t>Befektetett eszközök fedezete =</t>
  </si>
  <si>
    <t>Saját tőke x 100</t>
  </si>
  <si>
    <t>Forgótőke, saját tőke aránya =</t>
  </si>
  <si>
    <t>Forgótőke x100</t>
  </si>
  <si>
    <t>Likviditási mutató =</t>
  </si>
  <si>
    <t xml:space="preserve">Forgóeszközök x 100            </t>
  </si>
  <si>
    <t>Árbevétel arányos űzleti eredmény =</t>
  </si>
  <si>
    <t>Üzemi(üzleti) tevékenység eredmény x 100</t>
  </si>
  <si>
    <t>Értékesítés nettó árbevétele</t>
  </si>
  <si>
    <t>Árbevétel arányos adózás előtti eredmény =</t>
  </si>
  <si>
    <t>Adózás előtti eredmény x 100</t>
  </si>
  <si>
    <t>Összes árbevétel + összes bevétel</t>
  </si>
  <si>
    <t>Eszköz arányos jövedelmezőség =</t>
  </si>
  <si>
    <t>Adózás előtti eredmény x100</t>
  </si>
  <si>
    <t>Eszközök összesen</t>
  </si>
  <si>
    <t>Üzemi (üzleti) tevékenység eredménye
(I+-II+III-IV-V-VI-VII)</t>
  </si>
  <si>
    <t>Stat.sz.</t>
  </si>
  <si>
    <t>Cégbir.sz.</t>
  </si>
  <si>
    <t>adatok E Ft-ban</t>
  </si>
  <si>
    <t>A tétel megnevezése</t>
  </si>
  <si>
    <t>Előző év</t>
  </si>
  <si>
    <t>Előző év(ek)
módosításai</t>
  </si>
  <si>
    <t>Tárgyév</t>
  </si>
  <si>
    <t xml:space="preserve">I. </t>
  </si>
  <si>
    <t>2.sorból: Immateriális javak értékhelyesbítése</t>
  </si>
  <si>
    <t>4.sorból: Tárgyi eszközök értékhelyesbítése</t>
  </si>
  <si>
    <t>III.</t>
  </si>
  <si>
    <t>Befektetett pénzeszközök</t>
  </si>
  <si>
    <t>6.sorból: Befekt.püi.eszk.értékehelyesbítése</t>
  </si>
  <si>
    <t>Értékpapirok</t>
  </si>
  <si>
    <t>IV.</t>
  </si>
  <si>
    <t>Aktiv időbeli elhatárolás</t>
  </si>
  <si>
    <t>ESZKÖZÖK  ÖSSZESEN</t>
  </si>
  <si>
    <t>VI.</t>
  </si>
  <si>
    <t>Céltartalékok</t>
  </si>
  <si>
    <t>Hosszúlejáratú kötelezettség</t>
  </si>
  <si>
    <t>Rövidlejáratú kötelezettség</t>
  </si>
  <si>
    <t>Passziv időbeli elhatárolás</t>
  </si>
  <si>
    <t>Aktivált saját teljesítmények</t>
  </si>
  <si>
    <t>Anyagjellegű ráfordítások</t>
  </si>
  <si>
    <t>V.</t>
  </si>
  <si>
    <t>Személyi jellegű ráfordítások</t>
  </si>
  <si>
    <t>VII.</t>
  </si>
  <si>
    <t>VIII.</t>
  </si>
  <si>
    <t>Üzemi tevékenység eredménye</t>
  </si>
  <si>
    <t>IX.</t>
  </si>
  <si>
    <t>X.</t>
  </si>
  <si>
    <t>Pénzügyi műveletek ráfordításai</t>
  </si>
  <si>
    <t>Pénzügyi műv. eredménye</t>
  </si>
  <si>
    <t>Szokásos vállalk. eredmény</t>
  </si>
  <si>
    <t>XI.</t>
  </si>
  <si>
    <t>Rendkivűli bevételek</t>
  </si>
  <si>
    <t>XII.</t>
  </si>
  <si>
    <t>Rendkivűli eredmény</t>
  </si>
  <si>
    <t>Adózás előtti eredmény</t>
  </si>
  <si>
    <t>Adózott eredmény</t>
  </si>
  <si>
    <t>Statisztikai számjel</t>
  </si>
  <si>
    <t>-</t>
  </si>
  <si>
    <t>Cégjegyzék száma</t>
  </si>
  <si>
    <t>a vállalkozás címe, telefonszáma</t>
  </si>
  <si>
    <t>Keltezés:</t>
  </si>
  <si>
    <t>a vállalkozás vezetője
(képviselője)</t>
  </si>
  <si>
    <t>a vállalkozás megnevezése</t>
  </si>
  <si>
    <t>Egyszerűsített éves beszámoló</t>
  </si>
  <si>
    <t>A vállalkozás vezetője
(képviselője)</t>
  </si>
  <si>
    <t>Egyszerűsített éves beszámoló
"A" EREDMÉNYKIMUTATÁSA
(összköltség eljárásssal)</t>
  </si>
  <si>
    <t>keltezés:</t>
  </si>
  <si>
    <t>Címe és tel.száma:</t>
  </si>
  <si>
    <t>16.sorból:a)  visszavásárolt tulajdonosi
                        részesedés névértéken</t>
  </si>
  <si>
    <t>III.sorból: visszaírt értékvesztés</t>
  </si>
  <si>
    <t>Tétel szám</t>
  </si>
  <si>
    <t>VII.sorból: értékvesztés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</si>
  <si>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</si>
  <si>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</si>
  <si>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</si>
  <si>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</si>
  <si>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</si>
  <si>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</si>
  <si>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</si>
  <si>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</si>
  <si>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</si>
  <si>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</si>
  <si>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</si>
  <si>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</si>
  <si>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</si>
  <si>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</si>
  <si>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</si>
  <si>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</si>
  <si>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</si>
  <si>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</si>
  <si>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</si>
  <si>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</si>
  <si>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Az üzleti év mérlegfordulónapja (év, hó, nap):</t>
  </si>
  <si>
    <t>Egyszerűsített éves beszámoló MÉRLEGE "A" változat
(Eszközök)</t>
  </si>
  <si>
    <t>Egyszerűsített éves beszámoló MÉRLEGE "A" változat
(Források)</t>
  </si>
  <si>
    <t xml:space="preserve">Készült a </t>
  </si>
  <si>
    <t>Dátum:</t>
  </si>
  <si>
    <t>Főkönyvi
hivatkozás</t>
  </si>
  <si>
    <t>Érték</t>
  </si>
  <si>
    <t>Forint</t>
  </si>
  <si>
    <t>évi beszámolójához</t>
  </si>
  <si>
    <t>Belföldi követelések (forintban)</t>
  </si>
  <si>
    <t>Belföldi követelések (devizában)</t>
  </si>
  <si>
    <t>Belföldi követelések értékvesztése és annak visszaírása</t>
  </si>
  <si>
    <t>Külföldi követelések</t>
  </si>
  <si>
    <t>Külföldi követelések értékvesztése és annak visszaírása</t>
  </si>
  <si>
    <t>Követelések az anyavállalattal szemben</t>
  </si>
  <si>
    <t>Követelések a leányvállalattal szemben</t>
  </si>
  <si>
    <t>Követelések a közös vezetésű vállalkozással szemben</t>
  </si>
  <si>
    <t>Követelések a társult vállalkozással szemben</t>
  </si>
  <si>
    <t>Jegyzett, de még be nem fizetett tőke az anyavállalattól</t>
  </si>
  <si>
    <t>Kapcsolt vállalkozással szembeni köv. értékveszt. és annak visszaírása</t>
  </si>
  <si>
    <t>Rövid lejáratú egyéb kötelezettségek a tagokkal szemben</t>
  </si>
  <si>
    <t>Osztalék elszámolása</t>
  </si>
  <si>
    <t>Jövedelmekkel kapcsolatos egyéb kötelezettségek</t>
  </si>
  <si>
    <t>Elszámolás magánnyugdíjpénéztárakkal</t>
  </si>
  <si>
    <t>Jövedelemelszámolási számla</t>
  </si>
  <si>
    <t>Követelések egyéb részesedési viszonyban lévő vállalkozással szemben</t>
  </si>
  <si>
    <t>Egyéb adott előlegek</t>
  </si>
  <si>
    <t>Adott előlegek értékvesztése és visszaírása</t>
  </si>
  <si>
    <t>Munkavállalókkal szemben (letiltás, utólagos elszám, rövid.lej.kölcsön)</t>
  </si>
  <si>
    <t>Költségvetéssel szemben</t>
  </si>
  <si>
    <t>Rövid lejáratú kölcsönadott pénzeszközök</t>
  </si>
  <si>
    <t>Óvadék</t>
  </si>
  <si>
    <t>Letét</t>
  </si>
  <si>
    <t>Barter ügylet elszámolása</t>
  </si>
  <si>
    <t>Különféle egyéb követelések, elszámolások</t>
  </si>
  <si>
    <t>Jegyzett, de még be nem fiz.tőke egyéb részesedési visz-ban lévő váll-tól</t>
  </si>
  <si>
    <t>Egyéb rész.vi-ban lévő váll-sal szemb.köv. ért.veszt. és annak visszaírása</t>
  </si>
  <si>
    <t>Társasági adó elszámolása</t>
  </si>
  <si>
    <t>Személyi jövedelemadó elszámolása</t>
  </si>
  <si>
    <t>MunkaADÓi járulék</t>
  </si>
  <si>
    <t>MunkaVÁLL-i járulék</t>
  </si>
  <si>
    <t>Szakképzési hozzájárulás</t>
  </si>
  <si>
    <t>Rehabilitációs hozzájárulás</t>
  </si>
  <si>
    <t>Nemzeti kulturális járulék</t>
  </si>
  <si>
    <t>Turisztikai hozzájárulás</t>
  </si>
  <si>
    <t>APEH Késedelmi pótlék</t>
  </si>
  <si>
    <t>APEH Mulasztási bírság, bírság</t>
  </si>
  <si>
    <t xml:space="preserve">APEH Önellenőrzési pótlék </t>
  </si>
  <si>
    <t>Nyugdijbiztosítási Alapot megillető járulékok</t>
  </si>
  <si>
    <t>Egészségbiztositási Alapot megillető jár.</t>
  </si>
  <si>
    <t>EHO</t>
  </si>
  <si>
    <t>Bányajáradék (Nem APEH)</t>
  </si>
  <si>
    <t>Munkáltatói táppénzhozzájárulás</t>
  </si>
  <si>
    <t>Kifizetőhely ktg-térítés</t>
  </si>
  <si>
    <t>TB kifizetőhely - ellátások</t>
  </si>
  <si>
    <t>APEH végrehajtói letéti szla</t>
  </si>
  <si>
    <t>APEH Letéti számla</t>
  </si>
  <si>
    <t>Vám- és pénzügyőrség elszámolási számla</t>
  </si>
  <si>
    <t>Helyi iparűzési adó elszámolási számla</t>
  </si>
  <si>
    <t>Kommunális adó elszámolási számla</t>
  </si>
  <si>
    <t>Idegenforgalmi adó elszámolási számla</t>
  </si>
  <si>
    <t>Építményadó elszámolási számla</t>
  </si>
  <si>
    <t>Telekadó elszámolási számla</t>
  </si>
  <si>
    <t>Gépjárműadó elszámolási számla</t>
  </si>
  <si>
    <t>Helyi önkormányzat - Késedelmi pólék, mulasztási bírság</t>
  </si>
  <si>
    <t>Egyéb helyi adó elszámolási számla</t>
  </si>
  <si>
    <t>ÖSSZESEN:</t>
  </si>
  <si>
    <t>Mérleg érték:</t>
  </si>
  <si>
    <t xml:space="preserve">Melléklet: </t>
  </si>
  <si>
    <t>Nyitott folyószámlák listája</t>
  </si>
  <si>
    <t>ügyvezető</t>
  </si>
  <si>
    <t>leltáros</t>
  </si>
  <si>
    <t>………………………………………</t>
  </si>
  <si>
    <t>……………………………...…….……</t>
  </si>
  <si>
    <t>Általános forgalmi adó elszámolási számla</t>
  </si>
  <si>
    <t>Pénztár</t>
  </si>
  <si>
    <t>Valutapénztár</t>
  </si>
  <si>
    <t>Csekkek</t>
  </si>
  <si>
    <t>Elszámolási betétszámla</t>
  </si>
  <si>
    <t>Tisztázandó bankanyag</t>
  </si>
  <si>
    <t>Elkülönített betétszámlák</t>
  </si>
  <si>
    <t>Devizabetét számla</t>
  </si>
  <si>
    <t>- valutanem:</t>
  </si>
  <si>
    <t>Pénztár és betétszámla közötti átvezetések</t>
  </si>
  <si>
    <t>Bankszámlák közötti átvezetések</t>
  </si>
  <si>
    <t>Devizás átvezetés</t>
  </si>
  <si>
    <t>pénztáros</t>
  </si>
  <si>
    <t>Hátrasorolt kötelezettségek egyéb rész. vi.-ban lévő vállalkozással szemben</t>
  </si>
  <si>
    <t>H o s s z ú   l e j á r a t ú   k ö t e l e z e t t s é g e k</t>
  </si>
  <si>
    <t>H á t r a s o r o l t   k ö t e l e z e t t s é g e k</t>
  </si>
  <si>
    <t xml:space="preserve">Tartós kötelezettségek egyéb rész. vi-ban lévő vállalkozással szemben </t>
  </si>
  <si>
    <t>R ö v i d   l e j á r a t ú   k ö t e l e z e t t s é g e k</t>
  </si>
  <si>
    <t>Részesedésekkel, értékapapírokkal kapcsolatos kötelezettségek</t>
  </si>
  <si>
    <t>Belföldi szállítók</t>
  </si>
  <si>
    <t>Belföldi szállítók devizában</t>
  </si>
  <si>
    <t>Elkülönítetten kezelt szállítók</t>
  </si>
  <si>
    <t>Rövid lejáratú kötelezettségek egyéb rész.vi-ban lévő vállalkozással szemben</t>
  </si>
  <si>
    <t>Külföldi szállítók</t>
  </si>
  <si>
    <t>Évgyűrűk</t>
  </si>
  <si>
    <t>OTP</t>
  </si>
  <si>
    <t>Winterthur</t>
  </si>
  <si>
    <t>Pannónia</t>
  </si>
  <si>
    <t>Hungária</t>
  </si>
  <si>
    <t>NN</t>
  </si>
  <si>
    <t>Aranykor</t>
  </si>
  <si>
    <t>Budapest</t>
  </si>
  <si>
    <t>Gyöngyház</t>
  </si>
  <si>
    <t>Hypo</t>
  </si>
  <si>
    <t>Dimenzió</t>
  </si>
  <si>
    <t>Bank Austria</t>
  </si>
  <si>
    <t>Erste</t>
  </si>
  <si>
    <t>Postás</t>
  </si>
  <si>
    <t>Axa Colonia</t>
  </si>
  <si>
    <t>AB-AEGON</t>
  </si>
  <si>
    <t>MNYP tagdíj - 6%</t>
  </si>
  <si>
    <t>Villamosenergiaipari MNYP tagdíj - 6%</t>
  </si>
  <si>
    <t xml:space="preserve">egyéb  </t>
  </si>
  <si>
    <t>egyéb</t>
  </si>
  <si>
    <t>Vevői túlfizetés</t>
  </si>
  <si>
    <t>Követelések kapcsolt vállalkozással szemben</t>
  </si>
  <si>
    <t>Követelések egyéb részesedéssi viszonyban lévő vállalkozással szemben</t>
  </si>
  <si>
    <t>Adott előlegek túlfizetése</t>
  </si>
  <si>
    <t>KÖTELEZETTSÉGEK ÖSSZESEN:</t>
  </si>
  <si>
    <t>Követelések túlfizetése:</t>
  </si>
  <si>
    <t>Nyitott szállítói folyószámlák listája</t>
  </si>
  <si>
    <t>eFt</t>
  </si>
  <si>
    <t>Tőkeelem</t>
  </si>
  <si>
    <t>Nyitás</t>
  </si>
  <si>
    <t>Növekedés</t>
  </si>
  <si>
    <t>Csökkenés</t>
  </si>
  <si>
    <t>Átkönyvelés</t>
  </si>
  <si>
    <t>Zárás</t>
  </si>
  <si>
    <t>Jegyzett, be nem 
fizetett tőke</t>
  </si>
  <si>
    <t>Ft</t>
  </si>
  <si>
    <t>Bizonylat
dátuma</t>
  </si>
  <si>
    <t>Gazdasági 
esemény</t>
  </si>
  <si>
    <t>Passzív
elhatárolás</t>
  </si>
  <si>
    <t>Újságelőfizetések</t>
  </si>
  <si>
    <t>Bérleti díjak</t>
  </si>
  <si>
    <t>Előre fizetett biztosítási díj</t>
  </si>
  <si>
    <t>Telefonköltség</t>
  </si>
  <si>
    <t>Könyvelés</t>
  </si>
  <si>
    <t>Közüzemi díjak</t>
  </si>
  <si>
    <t>Egyéb szolgáltatás</t>
  </si>
  <si>
    <t>Szakmai tanácsadás</t>
  </si>
  <si>
    <t>Vámkezelés</t>
  </si>
  <si>
    <t>Késedelmi kamat</t>
  </si>
  <si>
    <t>Management fee</t>
  </si>
  <si>
    <t>Munkáltatói táppénz</t>
  </si>
  <si>
    <t>Aktív
elhatárolás</t>
  </si>
  <si>
    <t>Készült a</t>
  </si>
  <si>
    <t>Aktiv időbeli elhatárolások összesen:</t>
  </si>
  <si>
    <t>Passzív időbeli elhatárolások összesen:</t>
  </si>
  <si>
    <t xml:space="preserve">Stat Nr.  </t>
  </si>
  <si>
    <t xml:space="preserve">Firmenregister Nr. </t>
  </si>
  <si>
    <t>JAHRESABSCHLUß</t>
  </si>
  <si>
    <t>B I L A N Z</t>
  </si>
  <si>
    <t>in THUF</t>
  </si>
  <si>
    <t>1.Seite</t>
  </si>
  <si>
    <t>Berichtsjahr</t>
  </si>
  <si>
    <t>Anlagevermögen</t>
  </si>
  <si>
    <t>Immaterielle Vermögensgegenstände</t>
  </si>
  <si>
    <t xml:space="preserve"> Sachanlagen</t>
  </si>
  <si>
    <t>Finanzanlagen</t>
  </si>
  <si>
    <t>Umlaufvermögen</t>
  </si>
  <si>
    <t>Vorräte</t>
  </si>
  <si>
    <t>Forderungen</t>
  </si>
  <si>
    <t>Wertpapiere</t>
  </si>
  <si>
    <t>Flüssige Mittel</t>
  </si>
  <si>
    <t xml:space="preserve"> Aktive Rechnungsabgrenzungsposten</t>
  </si>
  <si>
    <t>Aktive zusammen</t>
  </si>
  <si>
    <t>2.Seite</t>
  </si>
  <si>
    <t>Eigenkapital</t>
  </si>
  <si>
    <t>Gezeichnetes Kapital</t>
  </si>
  <si>
    <t xml:space="preserve">Davon: zurückgekaufter Eigentumsanteil </t>
  </si>
  <si>
    <t>Kapitalrücklage</t>
  </si>
  <si>
    <t>Gewinnrücklage</t>
  </si>
  <si>
    <t>Gebundene Rücklagen</t>
  </si>
  <si>
    <t>Bewertungsreserve</t>
  </si>
  <si>
    <t>Bilanzergebnis</t>
  </si>
  <si>
    <t>Rückstellungen</t>
  </si>
  <si>
    <t>Verbindlichkeiten</t>
  </si>
  <si>
    <t>Nachrangige Verbindlichkeiten</t>
  </si>
  <si>
    <t>Langfristige Verbindlichkeiten</t>
  </si>
  <si>
    <t>Kurzfristige Verbindlichkeiten</t>
  </si>
  <si>
    <t>Passive Rechnungsabgrenzungsposten</t>
  </si>
  <si>
    <t>Passive zusammen</t>
  </si>
  <si>
    <t>G UND V 
(nach Gesamtkostenverfahren)</t>
  </si>
  <si>
    <t>inTHuf</t>
  </si>
  <si>
    <t>Nettoumsatzerlöse (01+02)</t>
  </si>
  <si>
    <t>Aktivierte Eigenleistungen (03+04)</t>
  </si>
  <si>
    <t>Sonstige Erträge</t>
  </si>
  <si>
    <t>Materialaufwendungen (05+06+07+08+09)</t>
  </si>
  <si>
    <t>Personalaufwand (10+11+12)</t>
  </si>
  <si>
    <t>Abschreibungen</t>
  </si>
  <si>
    <t>Sonstige Aufwendungen</t>
  </si>
  <si>
    <t>Davon: Wertverluste</t>
  </si>
  <si>
    <t>Betriebsergebnis (Geschäftserg.) (I+II+III-IV-V-VI-VII)</t>
  </si>
  <si>
    <t>Finanzerträge (13+14+15+16+17)</t>
  </si>
  <si>
    <t>Finanzaufwendungen (18+19+20+21)</t>
  </si>
  <si>
    <t>Finanzergebnis (VIII-IX)</t>
  </si>
  <si>
    <t>Ergebnis der gewöhnlichen Geschäftstätigkeit (+A+B)</t>
  </si>
  <si>
    <t>Außerordentliche Erträge</t>
  </si>
  <si>
    <t>Außerordentliche Aufwendungen</t>
  </si>
  <si>
    <t>Außerordentliches Ergebnis (X-XI)</t>
  </si>
  <si>
    <t>Ergebnis vor Steuern (+C+D)</t>
  </si>
  <si>
    <t>Steuerpflicht</t>
  </si>
  <si>
    <t>Versteuertes Ergebnis (+E-XII)</t>
  </si>
  <si>
    <t>Bilanzergebnis (+F+22-23)</t>
  </si>
  <si>
    <t>Vorjahr</t>
  </si>
  <si>
    <t>Eredménytartalék osztalékra, részesedésre</t>
  </si>
  <si>
    <t>Mérleg szerinti eredmény (+/-F+22-23)</t>
  </si>
  <si>
    <t>Adózott eredmény (+/-E-XII)</t>
  </si>
  <si>
    <t>Adózás előtti eredmény (+/-C+-D)</t>
  </si>
  <si>
    <t>Szokásos vállalkozási eredmény (+/-A+-B)</t>
  </si>
  <si>
    <t>--&gt; Immateriális javak</t>
  </si>
  <si>
    <t>--&gt; Tárgyi eszközök</t>
  </si>
  <si>
    <t>--&gt; Készletek</t>
  </si>
  <si>
    <t>--&gt; Jegyzett, de be nem fizetett tőke</t>
  </si>
  <si>
    <t>előleg:</t>
  </si>
  <si>
    <t>Egyéb</t>
  </si>
  <si>
    <t xml:space="preserve">Egyéb  </t>
  </si>
  <si>
    <t>Pénzügyi, vagyoni helyzetet jellemzö mutatók</t>
  </si>
  <si>
    <t>5.melléklet</t>
  </si>
  <si>
    <t>Saját tőke alakulása</t>
  </si>
  <si>
    <t>6.melléklet</t>
  </si>
  <si>
    <t>Aktív   -   Passzív
elhatárolások leltára</t>
  </si>
  <si>
    <t>7.melléklet</t>
  </si>
  <si>
    <t>Követelések leltára</t>
  </si>
  <si>
    <t>2.melléklet</t>
  </si>
  <si>
    <t>3.melléklet</t>
  </si>
  <si>
    <t>Pénzeszközök  leltára</t>
  </si>
  <si>
    <t>4.melléklet</t>
  </si>
  <si>
    <t>Kötelezettségek leltára</t>
  </si>
  <si>
    <t>&lt;----------</t>
  </si>
  <si>
    <t>Pénzügyi műveletek eredménye (VIII-IX)</t>
  </si>
  <si>
    <t>Dividenden von Gewinnrücklage</t>
  </si>
  <si>
    <t>Dividenden von Ergebnis</t>
  </si>
  <si>
    <t>Bevételek elhatárolása</t>
  </si>
  <si>
    <t>Kamat elhatárolása</t>
  </si>
  <si>
    <t>Bankktg, jutalék</t>
  </si>
  <si>
    <t>Árfolyamnyereség</t>
  </si>
  <si>
    <t>Nicht bezahltes Kapital</t>
  </si>
  <si>
    <t>Hitelező neve</t>
  </si>
  <si>
    <t>Esedékesség</t>
  </si>
  <si>
    <t>Tartozás összege</t>
  </si>
  <si>
    <t>Összesen:</t>
  </si>
  <si>
    <t>Hitelezöi lista</t>
  </si>
  <si>
    <t>havi beszámolójához</t>
  </si>
  <si>
    <t>ajánlott:</t>
  </si>
  <si>
    <t>Hátrasoltolt kötelezettségek egyéb gazddálkodóval szemben</t>
  </si>
  <si>
    <t>Egyéb hosszú lejárató kötelezettségek</t>
  </si>
  <si>
    <t>Veränderung
Vorjahr</t>
  </si>
  <si>
    <t>31. March 2004.</t>
  </si>
  <si>
    <t>Reprezentációtúllépés miatt eho</t>
  </si>
  <si>
    <t>Reprezentációtúllépés miatt szja</t>
  </si>
  <si>
    <t>1. melléklet</t>
  </si>
  <si>
    <t>T á r g y i   e s z k ö z   t ü k ö r</t>
  </si>
  <si>
    <t>Fő-
könyvi
szám</t>
  </si>
  <si>
    <t>Eszközcsoport</t>
  </si>
  <si>
    <t>B r u t t ó   é r t é k</t>
  </si>
  <si>
    <t>É r t é k c s ö k k e n é s</t>
  </si>
  <si>
    <t>Záró
nettó
érték</t>
  </si>
  <si>
    <t>Nyitó 
egyenleg</t>
  </si>
  <si>
    <t>Átvezetés</t>
  </si>
  <si>
    <t>Záró 
egyenleg</t>
  </si>
  <si>
    <t>IMMATERIÁLIS JAVAK</t>
  </si>
  <si>
    <t>Alapítás, átszerzvezés</t>
  </si>
  <si>
    <t>Vagyoni jogok</t>
  </si>
  <si>
    <t>Szellemi terékek</t>
  </si>
  <si>
    <t>INGATLANOK</t>
  </si>
  <si>
    <t>Telek</t>
  </si>
  <si>
    <t>Épületel</t>
  </si>
  <si>
    <t>Beruházás bérelt ing-on</t>
  </si>
  <si>
    <t>TERMELŐ BERENDEZÉSEK</t>
  </si>
  <si>
    <t>Termelő berendezések</t>
  </si>
  <si>
    <t>Termelői jármüvek</t>
  </si>
  <si>
    <t>ÜZEMI BERENDEZÉSEK</t>
  </si>
  <si>
    <t>Üzemi berendezések</t>
  </si>
  <si>
    <t>Üzemi jármüvek</t>
  </si>
  <si>
    <t>EGYÉB BERENDEZÉSEK</t>
  </si>
  <si>
    <t>Irodai berendezések</t>
  </si>
  <si>
    <t>Számitástechnikai ber</t>
  </si>
  <si>
    <t>Hírközlő berendezések</t>
  </si>
  <si>
    <t>BERUHÁZÁSOK</t>
  </si>
  <si>
    <t>Építési beruházás</t>
  </si>
  <si>
    <t>Egyéb beruházás</t>
  </si>
  <si>
    <t>MIND ÖSSZESEN:</t>
  </si>
  <si>
    <t>8. melléklet</t>
  </si>
  <si>
    <t xml:space="preserve">S z e m é l y i   j e l l e g ű   k i a d á s o k </t>
  </si>
  <si>
    <t>Főkönyvi
szám</t>
  </si>
  <si>
    <t>Személyi jellegű
költségnem megnevezése</t>
  </si>
  <si>
    <t>Egyenleg</t>
  </si>
  <si>
    <t>Utazási költségtérítés</t>
  </si>
  <si>
    <t>Napidíj</t>
  </si>
  <si>
    <t>Betegszabadság</t>
  </si>
  <si>
    <t>Munnkáltatót terhelő táppénz, táppénzkiegészítés</t>
  </si>
  <si>
    <t>Munkavállaló részére kötött baleset-, élet- és nyugdíjbiztosítás</t>
  </si>
  <si>
    <t>Önkéntes pénztárba fizetett munkáltatói tagdíjhozzájárulás</t>
  </si>
  <si>
    <t>Végkielégítés, korengedményes nyugdíjhoz hozzájárulás</t>
  </si>
  <si>
    <t>Találmányi, újítási díjak</t>
  </si>
  <si>
    <t>Természetbeni juttatás</t>
  </si>
  <si>
    <t>Üzleti vendéglátás</t>
  </si>
  <si>
    <t>Üzleti ajándék</t>
  </si>
  <si>
    <t>Tárgyjutalmak</t>
  </si>
  <si>
    <t>Segélyek, támogatások</t>
  </si>
  <si>
    <t>Étkezési hozzájárulás</t>
  </si>
  <si>
    <t>Munkaruha, védőital</t>
  </si>
  <si>
    <t>Adómentes természetbeni juttatások</t>
  </si>
  <si>
    <t>Egyedi ajándék</t>
  </si>
  <si>
    <t>Foglalkozás-eü szolg.</t>
  </si>
  <si>
    <t>Megváltozott munkaképességű dolgozók keresetkiegészítése</t>
  </si>
  <si>
    <t>9. melléklet</t>
  </si>
  <si>
    <t>Társasági adóalap korrekciós tételek</t>
  </si>
  <si>
    <t>ezer Ft</t>
  </si>
  <si>
    <t>Adóalap csökkentő jogcímek 
az 1996.évi LXXXI társasági és osztalékadóról szóló törvény 7§ szerint:</t>
  </si>
  <si>
    <t>Összeg</t>
  </si>
  <si>
    <t>Elhatárolt veszteségből leírt összeg</t>
  </si>
  <si>
    <t>Terven felüli écs adóévben visszaírt összege</t>
  </si>
  <si>
    <t>Üzembe helyezett és használatba nem vett épület, építmény bekerülési ért. 10%-a</t>
  </si>
  <si>
    <t>Üzembe helyezett és használatba nem vett tárgyi eszköz bekerülési értéke</t>
  </si>
  <si>
    <t>Kapott osztalék, részesedés címén elsz.bevétel, kivéve külfölditől kapott osztalék</t>
  </si>
  <si>
    <t>Sikeres szakmai vizsgát tett szakképző iskolai tanuló, korábban munkanélküli után fiz. Tbj</t>
  </si>
  <si>
    <t>Képzőművészeti alkotás beszerzése, legfeljebb az adóévi beruházások értékének 1%-a</t>
  </si>
  <si>
    <t>Kapott támogatás, juttatás, a véglegesen átvett pénzeszköz, térítés nélkül átvett eszköz</t>
  </si>
  <si>
    <t>Alapkutatás, kísérleti fejlesztés közvetlen költsége, csökkentve a kapott támogatással</t>
  </si>
  <si>
    <t>Kockázati tőkebefektetés kivonása által realizált árfolyamnyereség</t>
  </si>
  <si>
    <t>Csökkentő tételek összesen</t>
  </si>
  <si>
    <t>Adóalap növelő jogcímek 
az 1996.évi LXXXI társasági és osztalékadóról szóló törvény 8§ szerint:</t>
  </si>
  <si>
    <t>Nem a vállalkozási, bevételszerző tevékenységgel kapcs. ktg-ek, ráfordítások, écs</t>
  </si>
  <si>
    <t>a)</t>
  </si>
  <si>
    <t xml:space="preserve">   1996.után üzembe helyezett, 6 millió Ft-ot meghaladó bekerülési értékű személygk.
   költségéből, écs-ből, kivezetésből a 6 mFt-ot meghaladó értékkel arányos összeg</t>
  </si>
  <si>
    <t xml:space="preserve">   Gépkocsi vételára [Ft]:</t>
  </si>
  <si>
    <t>Összes költség a főkönyvből [Ft]</t>
  </si>
  <si>
    <t>Növelő tétel [eFt]:</t>
  </si>
  <si>
    <t xml:space="preserve">      - 5123 alkatrész járművekhez:</t>
  </si>
  <si>
    <t xml:space="preserve">      - 5233 gépkocsi karb., javítás:</t>
  </si>
  <si>
    <t xml:space="preserve">      - 5333 casco:</t>
  </si>
  <si>
    <t xml:space="preserve">      - 571   gépkocsi TA sz. ÉCS:</t>
  </si>
  <si>
    <t xml:space="preserve">      - 861   gépjármű kivezetése:</t>
  </si>
  <si>
    <t>b)</t>
  </si>
  <si>
    <t>c)</t>
  </si>
  <si>
    <t>d)</t>
  </si>
  <si>
    <t xml:space="preserve">   Nettó 200 ezer forintot meghaladó szolg ellenértéke ha az nem ésszerű gazdálkodás…</t>
  </si>
  <si>
    <t>e)</t>
  </si>
  <si>
    <t xml:space="preserve">   Gondatlanság miatti hiány esetén a hiányzó eszköz nyilvántartási szerinti értéke</t>
  </si>
  <si>
    <r>
      <t xml:space="preserve">   Tárgyi eszk.selejtezésekor a </t>
    </r>
    <r>
      <rPr>
        <i/>
        <sz val="10"/>
        <rFont val="Arial"/>
        <family val="2"/>
      </rPr>
      <t>könyv szerinti értéke</t>
    </r>
    <r>
      <rPr>
        <sz val="10"/>
        <rFont val="Arial"/>
        <family val="2"/>
      </rPr>
      <t>, ha a nincs megfelelően dokumentálva</t>
    </r>
  </si>
  <si>
    <t>g)</t>
  </si>
  <si>
    <t xml:space="preserve">   Külön megállapodás alapján fizetett egészségbiztosítási járulék</t>
  </si>
  <si>
    <t>h)</t>
  </si>
  <si>
    <t xml:space="preserve">   Nullás végű főkönyvi számok egyenlege</t>
  </si>
  <si>
    <t>Megváltási áron nyilvántartott termőföld és erdő értékesítésekor a könyv szerinti érték</t>
  </si>
  <si>
    <t>Behajthatatlan követelés adóévben leírt összege, elengedett követelés</t>
  </si>
  <si>
    <t>Kapcsolt vállalkozástól kapott kölcsön kamat része</t>
  </si>
  <si>
    <t>Kapcs.váll-nak fizetett kamat:</t>
  </si>
  <si>
    <t>Saját tőke (JT+TT+ET+LT):</t>
  </si>
  <si>
    <t>Saját tőke háromszorosa:</t>
  </si>
  <si>
    <t>Nem banki kölcsön átl.állománya:</t>
  </si>
  <si>
    <t>Ellenőrzött külf-i társaságban lévő részesedés meghatározott része</t>
  </si>
  <si>
    <t>Valutanem áttérés következtében a tőketart. növeléseként elsz. átszámítási kül. összege</t>
  </si>
  <si>
    <t>Adóellenőrzés, önellenőrzés költségként, ráfordításként, AST-ként elszámolt része</t>
  </si>
  <si>
    <t>Előző években elsz. adott adomány, tartós adományozás kétszerese, ha nem teljesített</t>
  </si>
  <si>
    <r>
      <t>Közhasznú szervezeteknél</t>
    </r>
    <r>
      <rPr>
        <sz val="10"/>
        <rFont val="Arial"/>
        <family val="2"/>
      </rPr>
      <t xml:space="preserve"> a kapott adományok igazolt összege, ill. azoknak a Tao.tv.9.§ (7) bek-ben előírt aránnyal számított része</t>
    </r>
  </si>
  <si>
    <t>Növelő tételek összesen</t>
  </si>
  <si>
    <t>Adókedvezmények 
az 1996.évi LXXXI társasági és osztalékadóról szóló törvény 21-22§ szerint:</t>
  </si>
  <si>
    <t>Beruházási adókedvezmény legalább 1 milliárd Ft értékű beruházás esetén</t>
  </si>
  <si>
    <t>Térségi adókedvezmények: a beruházás 6%-a</t>
  </si>
  <si>
    <t>Kis-és középvállalkozások adókedv.: tárgyi eszk. hitelszerződés alapján a kamat 40%-a</t>
  </si>
  <si>
    <t>Adókedvezmények összesen</t>
  </si>
  <si>
    <t>TÁRSASÁGI ADÓ LEVEZETÉSE:</t>
  </si>
  <si>
    <t>Adózás előtti eredmény:</t>
  </si>
  <si>
    <t>Adóalapot csökkentő tételek:</t>
  </si>
  <si>
    <t>Adóalapot növelő tételek:</t>
  </si>
  <si>
    <t>Adóalap:</t>
  </si>
  <si>
    <t>Számított társasági adó (18%):</t>
  </si>
  <si>
    <t>Adómentesség (nonprofit szerv.):</t>
  </si>
  <si>
    <t>Adókedvezmények:</t>
  </si>
  <si>
    <t>Fizetendő társasági adó:</t>
  </si>
  <si>
    <t>Ellenőrzés</t>
  </si>
  <si>
    <t>MAGYARÁZATOK:</t>
  </si>
  <si>
    <t>'29</t>
  </si>
  <si>
    <t>tv.7§</t>
  </si>
  <si>
    <t>megnevezés</t>
  </si>
  <si>
    <r>
      <t>Értékvesztés:</t>
    </r>
    <r>
      <rPr>
        <i/>
        <sz val="10"/>
        <color indexed="12"/>
        <rFont val="Arial CE"/>
        <family val="2"/>
      </rPr>
      <t xml:space="preserve"> ahol szv.sz &lt;&gt; tao sz. ért.veszt.</t>
    </r>
  </si>
  <si>
    <t>Összeg:</t>
  </si>
  <si>
    <t>Kve:</t>
  </si>
  <si>
    <t>Tao elismert mértéke</t>
  </si>
  <si>
    <t>Előző évben elszámolt céltartalék felhasználása</t>
  </si>
  <si>
    <t>1.év</t>
  </si>
  <si>
    <t>számvitel szerint elszámolt ért.veszt.</t>
  </si>
  <si>
    <t>3+6+26=35</t>
  </si>
  <si>
    <t>T 8662 / K 319</t>
  </si>
  <si>
    <t>2+5+25=32</t>
  </si>
  <si>
    <t>Környezetvédelmi, erdőfelújítási köt.-re képzett céltartalék</t>
  </si>
  <si>
    <t>2.év</t>
  </si>
  <si>
    <t>előző évi ért.veszt. visszaírása</t>
  </si>
  <si>
    <t>T 319 / K 9662</t>
  </si>
  <si>
    <t>cs)</t>
  </si>
  <si>
    <t>4+7+27=38</t>
  </si>
  <si>
    <r>
      <t>Adótörv szerinti écs leírás + kivezetett, átsorolt tárgyi eszköz</t>
    </r>
    <r>
      <rPr>
        <i/>
        <sz val="10"/>
        <rFont val="Arial"/>
        <family val="2"/>
      </rPr>
      <t xml:space="preserve"> nyilv.érték</t>
    </r>
  </si>
  <si>
    <t>Társasági adóalap változása:</t>
  </si>
  <si>
    <t>Csökkentő</t>
  </si>
  <si>
    <t>Növelő:</t>
  </si>
  <si>
    <t>n)</t>
  </si>
  <si>
    <t>visszaírt ért.veszt</t>
  </si>
  <si>
    <t>gy)</t>
  </si>
  <si>
    <t>Szv.elsz.ért.veszt</t>
  </si>
  <si>
    <t>Tőzsdei nyereség 50%-a (tőzsdén kívüli ügylet, EU tőzsde)</t>
  </si>
  <si>
    <t>ny)</t>
  </si>
  <si>
    <t>Tao sz.ért.veszt.</t>
  </si>
  <si>
    <t>f)</t>
  </si>
  <si>
    <t>Fejlesztési tartalék (Ad.e.nyereség 25%-a, max 500 mFt)</t>
  </si>
  <si>
    <t>előző adóévi 7§ ny)</t>
  </si>
  <si>
    <t>Kivezetett részesedés: tagnál a bekerülési / könyv szerinti értéket meghaladó bevétel -7§(10)</t>
  </si>
  <si>
    <t>Megszerzett társaság részesedéscsere miatt kivezetett részesedés árfolyamnyeresége</t>
  </si>
  <si>
    <t>Termőföld és erdő értékesítéséből származó ellenérték</t>
  </si>
  <si>
    <r>
      <t>Értékvesztés:</t>
    </r>
    <r>
      <rPr>
        <i/>
        <sz val="10"/>
        <color indexed="12"/>
        <rFont val="Arial CE"/>
        <family val="2"/>
      </rPr>
      <t xml:space="preserve"> ahol szv.sz = tao sz. ért.veszt.</t>
    </r>
  </si>
  <si>
    <t>i)</t>
  </si>
  <si>
    <t>Iskolai rendszerű szakképzésben közreműködő adózónál tanulónként 6000 Ft/hó</t>
  </si>
  <si>
    <t>j)</t>
  </si>
  <si>
    <t>k)</t>
  </si>
  <si>
    <t>Kapcs.váll.-tól kapott kamat, kapcs.váll.-nak fizetett kamatot meghaladó rész 50%-a</t>
  </si>
  <si>
    <t>l)</t>
  </si>
  <si>
    <t>ly)</t>
  </si>
  <si>
    <t>m)</t>
  </si>
  <si>
    <t>Visszavásárolt saját üzletrész, saját részv. bevételének bekerülési értékét meghaladó része</t>
  </si>
  <si>
    <t>Behajthatatlan követelés, előző adóév behajthatatlanná vált köv-re 
mérlegkészítésig befolyt összeg, követelésre visszaírt értékvesztés</t>
  </si>
  <si>
    <t>Követelésre elszámolt értékvesztés Tao szerint elismert mértéke (90, 180, 360 nap)</t>
  </si>
  <si>
    <t>o)</t>
  </si>
  <si>
    <t>Társasház, társasüdülő jövedelemből származó bevétele</t>
  </si>
  <si>
    <t>p)</t>
  </si>
  <si>
    <t>Valutanem áttérés: ered.tart. csökk.-ként elsz. átszámítási különbözet (áttérést köv évben)</t>
  </si>
  <si>
    <t>r)</t>
  </si>
  <si>
    <t>Bírság, Art jogkövetkezmények elengedése miatt keletkezett bevétel</t>
  </si>
  <si>
    <t>s)</t>
  </si>
  <si>
    <t>Kapott jogdíj alapján elszámolt bevétel 50%-a</t>
  </si>
  <si>
    <t>t)</t>
  </si>
  <si>
    <t>u)</t>
  </si>
  <si>
    <t>Adóellenőrzés, önellenőrzés során elsz.bevétel, aktivált saját teljesítmény növekedés</t>
  </si>
  <si>
    <t>v)</t>
  </si>
  <si>
    <t>50%-ban megváltozott munkaképességű munkavállaló bére, legfeljebb a minimálbér 50%-a</t>
  </si>
  <si>
    <t>z)</t>
  </si>
  <si>
    <t>Adomány: 100%, kh tartós~: 120%, Kiem. kh~: 150%, -tartós~: 170%</t>
  </si>
  <si>
    <t>w)</t>
  </si>
  <si>
    <t>zs)</t>
  </si>
  <si>
    <t>Mikro- és kisvállalkozásnál a korábban még használatba nem vett meghat. beruházások</t>
  </si>
  <si>
    <t>18§</t>
  </si>
  <si>
    <t>Kapcs.váll-ok között a szokásos piaci ár és az elszámolóár alapján számított különbözet,
ha az elszámolóóár kisebb mint a szokásos piaci ár</t>
  </si>
  <si>
    <t>tv.8§</t>
  </si>
  <si>
    <t>Várható köt-re, jövőbeni ktg-re képzett céltartaalék, céltartalékot növelő összeg</t>
  </si>
  <si>
    <r>
      <t xml:space="preserve">Számvitel elsz. écs, terven felüli écs, kivezetett, átsorolt tárgyi eszköz a </t>
    </r>
    <r>
      <rPr>
        <i/>
        <sz val="10"/>
        <rFont val="Arial"/>
        <family val="2"/>
      </rPr>
      <t>könyv szerinti</t>
    </r>
    <r>
      <rPr>
        <sz val="10"/>
        <rFont val="Arial"/>
        <family val="2"/>
      </rPr>
      <t xml:space="preserve"> ért.</t>
    </r>
  </si>
  <si>
    <t>1.</t>
  </si>
  <si>
    <t>4.</t>
  </si>
  <si>
    <t>5.</t>
  </si>
  <si>
    <t>6.</t>
  </si>
  <si>
    <t>7.</t>
  </si>
  <si>
    <t>Adóbírság, késedelmi pótlék, jogkövetkezményekből adódó köt (kivéve önellenőrzési pótlék)</t>
  </si>
  <si>
    <r>
      <t xml:space="preserve">Követelésre elszámolt számviteli értékvesztés + előző adóévben </t>
    </r>
    <r>
      <rPr>
        <i/>
        <sz val="10"/>
        <rFont val="Arial"/>
        <family val="2"/>
      </rPr>
      <t>7§ (1) ny)</t>
    </r>
    <r>
      <rPr>
        <sz val="10"/>
        <rFont val="Arial"/>
        <family val="2"/>
      </rPr>
      <t xml:space="preserve"> szerinti csökk.</t>
    </r>
  </si>
  <si>
    <t>Kapcs.váll.-nak fizetett kamat kapcs.váll.-tól kapott kamatot meghaladó rész 50%-a</t>
  </si>
  <si>
    <r>
      <t xml:space="preserve">Adott támogatás, juttatás, véglegesen átadott pénzeszköz, térítés nélkül átadott eszk., nyújtott szolg. </t>
    </r>
    <r>
      <rPr>
        <i/>
        <sz val="10"/>
        <rFont val="Arial"/>
        <family val="2"/>
      </rPr>
      <t>könyv.sz.ért</t>
    </r>
    <r>
      <rPr>
        <sz val="10"/>
        <rFont val="Arial"/>
        <family val="2"/>
      </rPr>
      <t>, az átvevő által meg nem fiz.áfa, átvállalt köt.</t>
    </r>
  </si>
  <si>
    <r>
      <t xml:space="preserve">Kivezetett részesedés: bekerülési /könyv szerinti ért. csökkenéseként elsz.összeg </t>
    </r>
    <r>
      <rPr>
        <i/>
        <sz val="10"/>
        <rFont val="Arial"/>
        <family val="2"/>
      </rPr>
      <t>7§(1) gy)</t>
    </r>
  </si>
  <si>
    <t>Megszerzett társ. részesedéscsere miatt kivezetésekor a bekerülési ért-nek meghat.része</t>
  </si>
  <si>
    <t>Korábban igénybe vett mikro- és kisváll. beruházási kedv. 200%, ha nem felel meg a felt-nek</t>
  </si>
  <si>
    <t>9§</t>
  </si>
  <si>
    <t xml:space="preserve">Budapest, </t>
  </si>
  <si>
    <t>Feltölt:</t>
  </si>
  <si>
    <t>2005. április.01</t>
  </si>
  <si>
    <t>2004 ÉVI EGYSZERŰSÍTETT ÉVES BESZÁMOLÓ EREDMÉNYKIMUTATÁS "A"
(összköltség eljárással)</t>
  </si>
  <si>
    <t>2004 ÉVI EGYSZERŰSÍTETT ÉVES BESZÁMOLÓ MÉRLEG "A"</t>
  </si>
  <si>
    <t>A közzétett adatok könyvvizsgálattal alátámasztva.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</si>
</sst>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yyyy/\ mmmm\ d\."/>
    <numFmt numFmtId="168" formatCode="#,##0\ _e_F_t;\-#,##0\ _F_t"/>
    <numFmt numFmtId="169" formatCode="#,##0\ _e_F_t;\-#,##0\ _e_F_t"/>
    <numFmt numFmtId="170" formatCode="#,##0\ _e&quot;Ft&quot;;\-#,##0\ _e&quot;Ft&quot;"/>
    <numFmt numFmtId="171" formatCode="#,##0\ &quot;Ft&quot;"/>
    <numFmt numFmtId="172" formatCode="0.0%"/>
    <numFmt numFmtId="173" formatCode="0000\ 0000\ 0000\ 0000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dd/mm/yy"/>
    <numFmt numFmtId="177" formatCode="dd/mm/yyyy"/>
  </numFmts>
  <fonts count="7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u val="single"/>
      <sz val="10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i/>
      <sz val="17.5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2"/>
    </font>
    <font>
      <i/>
      <sz val="8"/>
      <name val="MS Sans Serif"/>
      <family val="0"/>
    </font>
    <font>
      <b/>
      <sz val="12"/>
      <name val="MS Sans Serif"/>
      <family val="2"/>
    </font>
    <font>
      <sz val="9"/>
      <name val="Arial CE"/>
      <family val="2"/>
    </font>
    <font>
      <sz val="10"/>
      <name val="MS Sans Serif"/>
      <family val="0"/>
    </font>
    <font>
      <b/>
      <sz val="18"/>
      <name val="Arial CE"/>
      <family val="2"/>
    </font>
    <font>
      <sz val="13.5"/>
      <name val="Arial CE"/>
      <family val="0"/>
    </font>
    <font>
      <b/>
      <sz val="8"/>
      <name val="Arial CE"/>
      <family val="2"/>
    </font>
    <font>
      <sz val="10"/>
      <color indexed="23"/>
      <name val="Arial CE"/>
      <family val="2"/>
    </font>
    <font>
      <sz val="10"/>
      <color indexed="10"/>
      <name val="Arial CE"/>
      <family val="2"/>
    </font>
    <font>
      <sz val="18"/>
      <name val="Arial CE"/>
      <family val="2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sz val="10"/>
      <color indexed="9"/>
      <name val="Arial CE"/>
      <family val="2"/>
    </font>
    <font>
      <sz val="16"/>
      <name val="Colonna MT"/>
      <family val="0"/>
    </font>
    <font>
      <b/>
      <sz val="17.5"/>
      <name val="MS Sans Serif"/>
      <family val="2"/>
    </font>
    <font>
      <sz val="17.5"/>
      <name val="MS Sans Serif"/>
      <family val="2"/>
    </font>
    <font>
      <i/>
      <sz val="18"/>
      <name val="MS Sans Serif"/>
      <family val="0"/>
    </font>
    <font>
      <i/>
      <sz val="12"/>
      <name val="MS Sans Serif"/>
      <family val="2"/>
    </font>
    <font>
      <sz val="16"/>
      <name val="MS Sans Serif"/>
      <family val="0"/>
    </font>
    <font>
      <sz val="14"/>
      <name val="MS Sans Serif"/>
      <family val="0"/>
    </font>
    <font>
      <b/>
      <i/>
      <sz val="10"/>
      <name val="MS Sans Serif"/>
      <family val="0"/>
    </font>
    <font>
      <b/>
      <sz val="10"/>
      <color indexed="53"/>
      <name val="Arial CE"/>
      <family val="2"/>
    </font>
    <font>
      <b/>
      <sz val="12"/>
      <color indexed="14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6"/>
      <name val="Arial CE"/>
      <family val="2"/>
    </font>
    <font>
      <sz val="10"/>
      <color indexed="9"/>
      <name val="Arial CE"/>
      <family val="2"/>
    </font>
    <font>
      <u val="single"/>
      <sz val="22"/>
      <name val="Colonna MT"/>
      <family val="5"/>
    </font>
    <font>
      <sz val="10"/>
      <color indexed="55"/>
      <name val="Arial CE"/>
      <family val="2"/>
    </font>
    <font>
      <b/>
      <sz val="11"/>
      <name val="MS Sans Serif"/>
      <family val="2"/>
    </font>
    <font>
      <b/>
      <i/>
      <u val="single"/>
      <sz val="18"/>
      <name val="Bookman Old Style"/>
      <family val="1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u val="double"/>
      <sz val="10"/>
      <name val="Arial CE"/>
      <family val="2"/>
    </font>
    <font>
      <i/>
      <sz val="10"/>
      <name val="Times New Roman"/>
      <family val="1"/>
    </font>
    <font>
      <b/>
      <i/>
      <u val="double"/>
      <sz val="9"/>
      <name val="Arial"/>
      <family val="2"/>
    </font>
    <font>
      <i/>
      <sz val="10"/>
      <color indexed="10"/>
      <name val="Arial CE"/>
      <family val="2"/>
    </font>
    <font>
      <b/>
      <i/>
      <u val="single"/>
      <sz val="10"/>
      <name val="Arial CE"/>
      <family val="2"/>
    </font>
    <font>
      <i/>
      <sz val="8"/>
      <color indexed="10"/>
      <name val="Arial CE"/>
      <family val="2"/>
    </font>
    <font>
      <b/>
      <i/>
      <u val="single"/>
      <sz val="10"/>
      <color indexed="12"/>
      <name val="Arial CE"/>
      <family val="2"/>
    </font>
    <font>
      <i/>
      <sz val="10"/>
      <color indexed="12"/>
      <name val="Arial CE"/>
      <family val="2"/>
    </font>
    <font>
      <u val="single"/>
      <sz val="10"/>
      <name val="Arial CE"/>
      <family val="2"/>
    </font>
    <font>
      <b/>
      <sz val="8"/>
      <name val="Tahoma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fgColor indexed="35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2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top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4" fontId="5" fillId="4" borderId="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4" fontId="5" fillId="0" borderId="6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14" fontId="5" fillId="0" borderId="21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8" xfId="0" applyFont="1" applyBorder="1" applyAlignment="1">
      <alignment/>
    </xf>
    <xf numFmtId="14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3" fontId="1" fillId="4" borderId="12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4" borderId="7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4" borderId="18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8" xfId="0" applyFont="1" applyBorder="1" applyAlignment="1">
      <alignment/>
    </xf>
    <xf numFmtId="3" fontId="0" fillId="0" borderId="10" xfId="0" applyNumberFormat="1" applyBorder="1" applyAlignment="1">
      <alignment/>
    </xf>
    <xf numFmtId="0" fontId="11" fillId="0" borderId="0" xfId="0" applyFont="1" applyAlignment="1">
      <alignment horizontal="left"/>
    </xf>
    <xf numFmtId="9" fontId="12" fillId="0" borderId="0" xfId="19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9" fontId="1" fillId="0" borderId="0" xfId="19" applyFont="1" applyAlignment="1">
      <alignment horizontal="center"/>
    </xf>
    <xf numFmtId="9" fontId="11" fillId="0" borderId="0" xfId="19" applyFont="1" applyAlignment="1">
      <alignment/>
    </xf>
    <xf numFmtId="0" fontId="1" fillId="0" borderId="0" xfId="19" applyNumberFormat="1" applyFont="1" applyAlignment="1">
      <alignment horizontal="center"/>
    </xf>
    <xf numFmtId="9" fontId="0" fillId="0" borderId="0" xfId="19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9" fontId="13" fillId="0" borderId="0" xfId="19" applyFont="1" applyAlignment="1">
      <alignment horizontal="center"/>
    </xf>
    <xf numFmtId="9" fontId="13" fillId="0" borderId="0" xfId="19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vertical="top"/>
    </xf>
    <xf numFmtId="0" fontId="15" fillId="0" borderId="11" xfId="0" applyFont="1" applyBorder="1" applyAlignment="1">
      <alignment horizontal="left"/>
    </xf>
    <xf numFmtId="166" fontId="0" fillId="0" borderId="29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30" xfId="15" applyNumberFormat="1" applyBorder="1" applyAlignment="1">
      <alignment/>
    </xf>
    <xf numFmtId="0" fontId="0" fillId="0" borderId="28" xfId="0" applyBorder="1" applyAlignment="1">
      <alignment/>
    </xf>
    <xf numFmtId="166" fontId="16" fillId="0" borderId="0" xfId="15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0" fillId="0" borderId="0" xfId="15" applyNumberForma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6" fontId="0" fillId="0" borderId="10" xfId="15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 horizontal="right"/>
    </xf>
    <xf numFmtId="0" fontId="10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6" fontId="18" fillId="0" borderId="28" xfId="15" applyNumberFormat="1" applyFont="1" applyBorder="1" applyAlignment="1">
      <alignment horizontal="center" vertical="center"/>
    </xf>
    <xf numFmtId="166" fontId="18" fillId="0" borderId="34" xfId="15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9" fillId="0" borderId="38" xfId="15" applyNumberFormat="1" applyFont="1" applyBorder="1" applyAlignment="1">
      <alignment horizontal="center"/>
    </xf>
    <xf numFmtId="14" fontId="19" fillId="0" borderId="39" xfId="15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66" fontId="20" fillId="0" borderId="10" xfId="15" applyNumberFormat="1" applyFont="1" applyBorder="1" applyAlignment="1">
      <alignment horizontal="center"/>
    </xf>
    <xf numFmtId="166" fontId="20" fillId="0" borderId="43" xfId="15" applyNumberFormat="1" applyFont="1" applyBorder="1" applyAlignment="1">
      <alignment horizontal="center"/>
    </xf>
    <xf numFmtId="166" fontId="20" fillId="0" borderId="44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166" fontId="21" fillId="0" borderId="47" xfId="15" applyNumberFormat="1" applyFont="1" applyBorder="1" applyAlignment="1">
      <alignment vertical="center"/>
    </xf>
    <xf numFmtId="166" fontId="21" fillId="0" borderId="48" xfId="15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166" fontId="13" fillId="0" borderId="50" xfId="15" applyNumberFormat="1" applyFont="1" applyBorder="1" applyAlignment="1">
      <alignment vertical="center"/>
    </xf>
    <xf numFmtId="166" fontId="13" fillId="0" borderId="51" xfId="15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vertical="center"/>
    </xf>
    <xf numFmtId="166" fontId="21" fillId="0" borderId="60" xfId="15" applyNumberFormat="1" applyFont="1" applyBorder="1" applyAlignment="1">
      <alignment vertical="center"/>
    </xf>
    <xf numFmtId="0" fontId="22" fillId="0" borderId="50" xfId="0" applyFont="1" applyBorder="1" applyAlignment="1">
      <alignment vertical="center" wrapText="1"/>
    </xf>
    <xf numFmtId="166" fontId="13" fillId="0" borderId="50" xfId="15" applyNumberFormat="1" applyFont="1" applyBorder="1" applyAlignment="1">
      <alignment vertical="center" wrapText="1"/>
    </xf>
    <xf numFmtId="166" fontId="13" fillId="0" borderId="61" xfId="15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166" fontId="13" fillId="0" borderId="62" xfId="15" applyNumberFormat="1" applyFont="1" applyBorder="1" applyAlignment="1">
      <alignment vertical="center"/>
    </xf>
    <xf numFmtId="166" fontId="13" fillId="0" borderId="63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13" fillId="0" borderId="64" xfId="15" applyNumberFormat="1" applyFont="1" applyBorder="1" applyAlignment="1">
      <alignment vertical="center"/>
    </xf>
    <xf numFmtId="166" fontId="13" fillId="0" borderId="61" xfId="15" applyNumberFormat="1" applyFont="1" applyBorder="1" applyAlignment="1">
      <alignment vertical="center"/>
    </xf>
    <xf numFmtId="166" fontId="21" fillId="0" borderId="65" xfId="15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66" xfId="0" applyFont="1" applyBorder="1" applyAlignment="1">
      <alignment horizontal="center"/>
    </xf>
    <xf numFmtId="0" fontId="18" fillId="0" borderId="66" xfId="0" applyFont="1" applyBorder="1" applyAlignment="1">
      <alignment/>
    </xf>
    <xf numFmtId="166" fontId="18" fillId="0" borderId="66" xfId="15" applyNumberFormat="1" applyFont="1" applyBorder="1" applyAlignment="1">
      <alignment/>
    </xf>
    <xf numFmtId="166" fontId="18" fillId="0" borderId="67" xfId="15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166" fontId="0" fillId="0" borderId="5" xfId="15" applyNumberFormat="1" applyBorder="1" applyAlignment="1">
      <alignment/>
    </xf>
    <xf numFmtId="166" fontId="25" fillId="0" borderId="0" xfId="15" applyNumberFormat="1" applyFont="1" applyBorder="1" applyAlignment="1">
      <alignment vertical="center"/>
    </xf>
    <xf numFmtId="166" fontId="18" fillId="0" borderId="63" xfId="15" applyNumberFormat="1" applyFont="1" applyBorder="1" applyAlignment="1">
      <alignment horizontal="center" vertical="center"/>
    </xf>
    <xf numFmtId="14" fontId="19" fillId="0" borderId="68" xfId="15" applyNumberFormat="1" applyFont="1" applyBorder="1" applyAlignment="1">
      <alignment horizontal="center"/>
    </xf>
    <xf numFmtId="166" fontId="20" fillId="0" borderId="69" xfId="15" applyNumberFormat="1" applyFont="1" applyBorder="1" applyAlignment="1">
      <alignment horizontal="center"/>
    </xf>
    <xf numFmtId="14" fontId="0" fillId="0" borderId="5" xfId="0" applyNumberFormat="1" applyBorder="1" applyAlignment="1">
      <alignment/>
    </xf>
    <xf numFmtId="167" fontId="0" fillId="0" borderId="5" xfId="0" applyNumberFormat="1" applyBorder="1" applyAlignment="1">
      <alignment horizontal="left"/>
    </xf>
    <xf numFmtId="14" fontId="8" fillId="0" borderId="0" xfId="19" applyNumberFormat="1" applyFont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5" borderId="0" xfId="0" applyFont="1" applyFill="1" applyAlignment="1" quotePrefix="1">
      <alignment horizontal="right" vertical="center"/>
    </xf>
    <xf numFmtId="0" fontId="0" fillId="5" borderId="0" xfId="0" applyFill="1" applyAlignment="1" quotePrefix="1">
      <alignment horizontal="right" vertical="center"/>
    </xf>
    <xf numFmtId="3" fontId="0" fillId="0" borderId="0" xfId="0" applyNumberFormat="1" applyAlignment="1">
      <alignment/>
    </xf>
    <xf numFmtId="166" fontId="1" fillId="0" borderId="9" xfId="0" applyNumberFormat="1" applyFont="1" applyBorder="1" applyAlignment="1">
      <alignment/>
    </xf>
    <xf numFmtId="166" fontId="1" fillId="4" borderId="9" xfId="0" applyNumberFormat="1" applyFont="1" applyFill="1" applyBorder="1" applyAlignment="1">
      <alignment/>
    </xf>
    <xf numFmtId="166" fontId="0" fillId="0" borderId="9" xfId="0" applyNumberFormat="1" applyBorder="1" applyAlignment="1">
      <alignment/>
    </xf>
    <xf numFmtId="166" fontId="0" fillId="4" borderId="9" xfId="0" applyNumberFormat="1" applyFill="1" applyBorder="1" applyAlignment="1">
      <alignment/>
    </xf>
    <xf numFmtId="166" fontId="1" fillId="3" borderId="9" xfId="0" applyNumberFormat="1" applyFont="1" applyFill="1" applyBorder="1" applyAlignment="1">
      <alignment/>
    </xf>
    <xf numFmtId="166" fontId="0" fillId="0" borderId="6" xfId="0" applyNumberForma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/>
    </xf>
    <xf numFmtId="166" fontId="0" fillId="0" borderId="9" xfId="0" applyNumberForma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1" fillId="0" borderId="9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3" fontId="1" fillId="0" borderId="73" xfId="0" applyNumberFormat="1" applyFont="1" applyBorder="1" applyAlignment="1">
      <alignment/>
    </xf>
    <xf numFmtId="0" fontId="29" fillId="0" borderId="0" xfId="0" applyFont="1" applyAlignment="1">
      <alignment horizontal="center" vertical="top"/>
    </xf>
    <xf numFmtId="42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42" fontId="18" fillId="0" borderId="63" xfId="15" applyNumberFormat="1" applyFont="1" applyBorder="1" applyAlignment="1">
      <alignment horizontal="center" vertical="center"/>
    </xf>
    <xf numFmtId="42" fontId="19" fillId="0" borderId="68" xfId="15" applyNumberFormat="1" applyFont="1" applyBorder="1" applyAlignment="1">
      <alignment horizontal="center"/>
    </xf>
    <xf numFmtId="42" fontId="20" fillId="0" borderId="69" xfId="15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31" fillId="0" borderId="0" xfId="0" applyFont="1" applyBorder="1" applyAlignment="1">
      <alignment horizontal="right"/>
    </xf>
    <xf numFmtId="42" fontId="3" fillId="0" borderId="51" xfId="0" applyNumberFormat="1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2" fontId="0" fillId="0" borderId="44" xfId="0" applyNumberFormat="1" applyBorder="1" applyAlignment="1">
      <alignment/>
    </xf>
    <xf numFmtId="0" fontId="0" fillId="0" borderId="3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42" fontId="0" fillId="4" borderId="6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/>
    </xf>
    <xf numFmtId="0" fontId="32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2" fontId="0" fillId="4" borderId="51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42" fontId="18" fillId="0" borderId="61" xfId="15" applyNumberFormat="1" applyFont="1" applyBorder="1" applyAlignment="1">
      <alignment horizontal="center" vertical="center"/>
    </xf>
    <xf numFmtId="42" fontId="1" fillId="0" borderId="51" xfId="0" applyNumberFormat="1" applyFont="1" applyBorder="1" applyAlignment="1">
      <alignment/>
    </xf>
    <xf numFmtId="3" fontId="1" fillId="0" borderId="5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1" fillId="0" borderId="28" xfId="0" applyFont="1" applyBorder="1" applyAlignment="1">
      <alignment horizontal="right"/>
    </xf>
    <xf numFmtId="42" fontId="0" fillId="4" borderId="81" xfId="0" applyNumberFormat="1" applyFill="1" applyBorder="1" applyAlignment="1">
      <alignment vertical="center"/>
    </xf>
    <xf numFmtId="42" fontId="0" fillId="4" borderId="82" xfId="0" applyNumberFormat="1" applyFill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center" vertical="center"/>
    </xf>
    <xf numFmtId="171" fontId="3" fillId="0" borderId="34" xfId="0" applyNumberFormat="1" applyFont="1" applyBorder="1" applyAlignment="1">
      <alignment horizontal="right"/>
    </xf>
    <xf numFmtId="0" fontId="0" fillId="0" borderId="34" xfId="0" applyBorder="1" applyAlignment="1">
      <alignment vertical="center"/>
    </xf>
    <xf numFmtId="3" fontId="0" fillId="0" borderId="7" xfId="0" applyNumberForma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top"/>
    </xf>
    <xf numFmtId="0" fontId="18" fillId="0" borderId="84" xfId="0" applyFont="1" applyBorder="1" applyAlignment="1">
      <alignment/>
    </xf>
    <xf numFmtId="3" fontId="0" fillId="0" borderId="8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86" xfId="0" applyNumberFormat="1" applyFont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8" fillId="0" borderId="87" xfId="0" applyFont="1" applyBorder="1" applyAlignment="1">
      <alignment horizontal="center" vertical="top" wrapText="1"/>
    </xf>
    <xf numFmtId="14" fontId="5" fillId="4" borderId="24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vertical="top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0" fillId="0" borderId="90" xfId="15" applyNumberFormat="1" applyBorder="1" applyAlignment="1">
      <alignment vertical="center"/>
    </xf>
    <xf numFmtId="166" fontId="0" fillId="0" borderId="91" xfId="15" applyNumberFormat="1" applyBorder="1" applyAlignment="1">
      <alignment vertical="center"/>
    </xf>
    <xf numFmtId="166" fontId="0" fillId="0" borderId="92" xfId="15" applyNumberFormat="1" applyBorder="1" applyAlignment="1">
      <alignment vertical="center"/>
    </xf>
    <xf numFmtId="166" fontId="0" fillId="0" borderId="0" xfId="15" applyNumberFormat="1" applyAlignment="1">
      <alignment vertical="center"/>
    </xf>
    <xf numFmtId="166" fontId="1" fillId="0" borderId="12" xfId="15" applyNumberFormat="1" applyFont="1" applyFill="1" applyBorder="1" applyAlignment="1">
      <alignment vertical="center"/>
    </xf>
    <xf numFmtId="166" fontId="1" fillId="0" borderId="71" xfId="15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/>
    </xf>
    <xf numFmtId="166" fontId="0" fillId="0" borderId="6" xfId="15" applyNumberFormat="1" applyFill="1" applyBorder="1" applyAlignment="1">
      <alignment vertical="center"/>
    </xf>
    <xf numFmtId="166" fontId="0" fillId="0" borderId="9" xfId="15" applyNumberFormat="1" applyFill="1" applyBorder="1" applyAlignment="1">
      <alignment vertical="center"/>
    </xf>
    <xf numFmtId="166" fontId="0" fillId="0" borderId="26" xfId="15" applyNumberFormat="1" applyFill="1" applyBorder="1" applyAlignment="1">
      <alignment vertical="center"/>
    </xf>
    <xf numFmtId="166" fontId="0" fillId="0" borderId="6" xfId="15" applyNumberFormat="1" applyBorder="1" applyAlignment="1">
      <alignment horizontal="center" vertical="center"/>
    </xf>
    <xf numFmtId="166" fontId="0" fillId="0" borderId="9" xfId="15" applyNumberFormat="1" applyBorder="1" applyAlignment="1">
      <alignment horizontal="center" vertical="center"/>
    </xf>
    <xf numFmtId="166" fontId="0" fillId="0" borderId="26" xfId="15" applyNumberFormat="1" applyBorder="1" applyAlignment="1">
      <alignment horizontal="center" vertical="center"/>
    </xf>
    <xf numFmtId="166" fontId="0" fillId="4" borderId="6" xfId="15" applyNumberFormat="1" applyFill="1" applyBorder="1" applyAlignment="1">
      <alignment horizontal="center" vertical="center"/>
    </xf>
    <xf numFmtId="166" fontId="0" fillId="4" borderId="9" xfId="15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3" fontId="8" fillId="0" borderId="88" xfId="15" applyFont="1" applyBorder="1" applyAlignment="1">
      <alignment horizontal="center" vertical="center" wrapText="1"/>
    </xf>
    <xf numFmtId="14" fontId="0" fillId="0" borderId="0" xfId="0" applyAlignment="1">
      <alignment horizontal="left"/>
    </xf>
    <xf numFmtId="43" fontId="0" fillId="0" borderId="0" xfId="15" applyAlignment="1">
      <alignment/>
    </xf>
    <xf numFmtId="0" fontId="1" fillId="0" borderId="93" xfId="0" applyFont="1" applyBorder="1" applyAlignment="1">
      <alignment horizontal="left"/>
    </xf>
    <xf numFmtId="0" fontId="1" fillId="0" borderId="0" xfId="0" applyFont="1" applyAlignment="1">
      <alignment/>
    </xf>
    <xf numFmtId="14" fontId="0" fillId="0" borderId="93" xfId="0" applyBorder="1" applyAlignment="1">
      <alignment horizontal="left"/>
    </xf>
    <xf numFmtId="14" fontId="0" fillId="0" borderId="93" xfId="0" applyBorder="1" applyAlignment="1">
      <alignment horizontal="left" vertical="center"/>
    </xf>
    <xf numFmtId="14" fontId="0" fillId="0" borderId="0" xfId="0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67" fontId="30" fillId="0" borderId="0" xfId="0" applyNumberFormat="1" applyFont="1" applyBorder="1" applyAlignment="1">
      <alignment horizontal="center" vertical="top"/>
    </xf>
    <xf numFmtId="1" fontId="30" fillId="0" borderId="0" xfId="19" applyNumberFormat="1" applyFont="1" applyBorder="1" applyAlignment="1">
      <alignment horizontal="right" vertical="top"/>
    </xf>
    <xf numFmtId="14" fontId="0" fillId="0" borderId="0" xfId="0" applyBorder="1" applyAlignment="1">
      <alignment horizontal="left" vertical="center"/>
    </xf>
    <xf numFmtId="166" fontId="0" fillId="0" borderId="0" xfId="15" applyNumberFormat="1" applyAlignment="1">
      <alignment/>
    </xf>
    <xf numFmtId="166" fontId="1" fillId="0" borderId="0" xfId="15" applyNumberFormat="1" applyFont="1" applyBorder="1" applyAlignment="1">
      <alignment vertical="center"/>
    </xf>
    <xf numFmtId="166" fontId="0" fillId="0" borderId="0" xfId="15" applyNumberFormat="1" applyBorder="1" applyAlignment="1">
      <alignment vertical="center"/>
    </xf>
    <xf numFmtId="166" fontId="1" fillId="0" borderId="93" xfId="15" applyNumberFormat="1" applyFont="1" applyFill="1" applyBorder="1" applyAlignment="1">
      <alignment vertical="center"/>
    </xf>
    <xf numFmtId="0" fontId="8" fillId="0" borderId="94" xfId="0" applyFont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37" fillId="0" borderId="3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8" xfId="0" applyFont="1" applyBorder="1" applyAlignment="1">
      <alignment horizontal="center"/>
    </xf>
    <xf numFmtId="166" fontId="38" fillId="0" borderId="28" xfId="15" applyNumberFormat="1" applyFont="1" applyBorder="1" applyAlignment="1">
      <alignment/>
    </xf>
    <xf numFmtId="166" fontId="37" fillId="0" borderId="34" xfId="15" applyNumberFormat="1" applyFont="1" applyBorder="1" applyAlignment="1">
      <alignment/>
    </xf>
    <xf numFmtId="0" fontId="37" fillId="0" borderId="0" xfId="0" applyFont="1" applyAlignment="1">
      <alignment/>
    </xf>
    <xf numFmtId="0" fontId="18" fillId="0" borderId="9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66" fontId="18" fillId="0" borderId="96" xfId="15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5" fillId="0" borderId="51" xfId="15" applyNumberFormat="1" applyFont="1" applyBorder="1" applyAlignment="1">
      <alignment/>
    </xf>
    <xf numFmtId="0" fontId="5" fillId="0" borderId="0" xfId="0" applyFont="1" applyAlignment="1">
      <alignment/>
    </xf>
    <xf numFmtId="0" fontId="18" fillId="0" borderId="2" xfId="0" applyFont="1" applyBorder="1" applyAlignment="1">
      <alignment/>
    </xf>
    <xf numFmtId="0" fontId="0" fillId="0" borderId="30" xfId="0" applyFont="1" applyBorder="1" applyAlignment="1">
      <alignment horizontal="center"/>
    </xf>
    <xf numFmtId="166" fontId="0" fillId="0" borderId="51" xfId="15" applyNumberForma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166" fontId="18" fillId="0" borderId="29" xfId="15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166" fontId="38" fillId="0" borderId="11" xfId="15" applyNumberFormat="1" applyFont="1" applyBorder="1" applyAlignment="1">
      <alignment/>
    </xf>
    <xf numFmtId="166" fontId="37" fillId="0" borderId="11" xfId="15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5" fillId="0" borderId="30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41" fillId="0" borderId="51" xfId="15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center"/>
    </xf>
    <xf numFmtId="166" fontId="37" fillId="0" borderId="28" xfId="15" applyNumberFormat="1" applyFont="1" applyBorder="1" applyAlignment="1">
      <alignment horizontal="center"/>
    </xf>
    <xf numFmtId="166" fontId="37" fillId="0" borderId="34" xfId="15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4" fontId="40" fillId="0" borderId="97" xfId="15" applyNumberFormat="1" applyFont="1" applyBorder="1" applyAlignment="1">
      <alignment horizontal="center"/>
    </xf>
    <xf numFmtId="14" fontId="40" fillId="0" borderId="98" xfId="15" applyNumberFormat="1" applyFont="1" applyBorder="1" applyAlignment="1">
      <alignment horizontal="center"/>
    </xf>
    <xf numFmtId="14" fontId="40" fillId="0" borderId="99" xfId="15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166" fontId="0" fillId="0" borderId="79" xfId="15" applyNumberFormat="1" applyBorder="1" applyAlignment="1">
      <alignment horizontal="center"/>
    </xf>
    <xf numFmtId="166" fontId="0" fillId="0" borderId="100" xfId="15" applyNumberFormat="1" applyBorder="1" applyAlignment="1">
      <alignment horizontal="center"/>
    </xf>
    <xf numFmtId="0" fontId="0" fillId="0" borderId="76" xfId="0" applyBorder="1" applyAlignment="1">
      <alignment horizontal="center"/>
    </xf>
    <xf numFmtId="166" fontId="0" fillId="0" borderId="64" xfId="15" applyNumberFormat="1" applyBorder="1" applyAlignment="1">
      <alignment horizontal="center"/>
    </xf>
    <xf numFmtId="166" fontId="0" fillId="0" borderId="49" xfId="15" applyNumberFormat="1" applyBorder="1" applyAlignment="1">
      <alignment horizontal="center"/>
    </xf>
    <xf numFmtId="166" fontId="0" fillId="0" borderId="61" xfId="15" applyNumberFormat="1" applyBorder="1" applyAlignment="1">
      <alignment horizontal="center"/>
    </xf>
    <xf numFmtId="0" fontId="5" fillId="0" borderId="76" xfId="0" applyFont="1" applyBorder="1" applyAlignment="1">
      <alignment horizontal="center"/>
    </xf>
    <xf numFmtId="166" fontId="5" fillId="0" borderId="64" xfId="15" applyNumberFormat="1" applyFont="1" applyBorder="1" applyAlignment="1">
      <alignment/>
    </xf>
    <xf numFmtId="166" fontId="5" fillId="0" borderId="61" xfId="15" applyNumberFormat="1" applyFont="1" applyBorder="1" applyAlignment="1">
      <alignment/>
    </xf>
    <xf numFmtId="0" fontId="18" fillId="0" borderId="77" xfId="0" applyFont="1" applyBorder="1" applyAlignment="1">
      <alignment horizontal="center"/>
    </xf>
    <xf numFmtId="166" fontId="18" fillId="0" borderId="65" xfId="15" applyNumberFormat="1" applyFont="1" applyBorder="1" applyAlignment="1">
      <alignment/>
    </xf>
    <xf numFmtId="166" fontId="18" fillId="0" borderId="101" xfId="15" applyNumberFormat="1" applyFont="1" applyBorder="1" applyAlignment="1">
      <alignment/>
    </xf>
    <xf numFmtId="0" fontId="18" fillId="0" borderId="74" xfId="0" applyFont="1" applyBorder="1" applyAlignment="1">
      <alignment horizontal="center"/>
    </xf>
    <xf numFmtId="0" fontId="18" fillId="0" borderId="5" xfId="0" applyFont="1" applyBorder="1" applyAlignment="1">
      <alignment/>
    </xf>
    <xf numFmtId="166" fontId="5" fillId="0" borderId="96" xfId="15" applyNumberFormat="1" applyFont="1" applyBorder="1" applyAlignment="1">
      <alignment/>
    </xf>
    <xf numFmtId="0" fontId="18" fillId="0" borderId="78" xfId="0" applyFont="1" applyBorder="1" applyAlignment="1">
      <alignment horizontal="center"/>
    </xf>
    <xf numFmtId="0" fontId="18" fillId="0" borderId="20" xfId="0" applyFont="1" applyBorder="1" applyAlignment="1">
      <alignment/>
    </xf>
    <xf numFmtId="166" fontId="18" fillId="0" borderId="102" xfId="15" applyNumberFormat="1" applyFont="1" applyBorder="1" applyAlignment="1">
      <alignment/>
    </xf>
    <xf numFmtId="166" fontId="18" fillId="0" borderId="103" xfId="15" applyNumberFormat="1" applyFont="1" applyBorder="1" applyAlignment="1">
      <alignment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66" fontId="0" fillId="4" borderId="0" xfId="15" applyNumberFormat="1" applyFill="1" applyAlignment="1">
      <alignment/>
    </xf>
    <xf numFmtId="166" fontId="0" fillId="4" borderId="93" xfId="15" applyNumberForma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6" fontId="13" fillId="0" borderId="11" xfId="15" applyNumberFormat="1" applyFont="1" applyBorder="1" applyAlignment="1">
      <alignment vertical="center"/>
    </xf>
    <xf numFmtId="166" fontId="13" fillId="0" borderId="11" xfId="15" applyNumberFormat="1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6" fontId="42" fillId="0" borderId="0" xfId="15" applyNumberFormat="1" applyFont="1" applyAlignment="1">
      <alignment/>
    </xf>
    <xf numFmtId="3" fontId="44" fillId="0" borderId="0" xfId="0" applyNumberFormat="1" applyFont="1" applyAlignment="1">
      <alignment/>
    </xf>
    <xf numFmtId="166" fontId="0" fillId="0" borderId="66" xfId="15" applyNumberFormat="1" applyFont="1" applyBorder="1" applyAlignment="1">
      <alignment horizontal="center"/>
    </xf>
    <xf numFmtId="166" fontId="23" fillId="0" borderId="104" xfId="15" applyNumberFormat="1" applyFont="1" applyBorder="1" applyAlignment="1">
      <alignment horizontal="center"/>
    </xf>
    <xf numFmtId="166" fontId="1" fillId="6" borderId="13" xfId="0" applyNumberFormat="1" applyFont="1" applyFill="1" applyBorder="1" applyAlignment="1">
      <alignment horizontal="left" vertical="center"/>
    </xf>
    <xf numFmtId="166" fontId="1" fillId="6" borderId="87" xfId="0" applyNumberFormat="1" applyFont="1" applyFill="1" applyBorder="1" applyAlignment="1">
      <alignment vertical="center"/>
    </xf>
    <xf numFmtId="166" fontId="1" fillId="6" borderId="13" xfId="0" applyNumberFormat="1" applyFont="1" applyFill="1" applyBorder="1" applyAlignment="1">
      <alignment vertical="center"/>
    </xf>
    <xf numFmtId="0" fontId="1" fillId="6" borderId="9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166" fontId="1" fillId="6" borderId="9" xfId="0" applyNumberFormat="1" applyFont="1" applyFill="1" applyBorder="1" applyAlignment="1">
      <alignment/>
    </xf>
    <xf numFmtId="0" fontId="1" fillId="6" borderId="9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8" xfId="0" applyFont="1" applyFill="1" applyBorder="1" applyAlignment="1">
      <alignment vertical="center"/>
    </xf>
    <xf numFmtId="166" fontId="1" fillId="6" borderId="9" xfId="0" applyNumberFormat="1" applyFont="1" applyFill="1" applyBorder="1" applyAlignment="1">
      <alignment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/>
    </xf>
    <xf numFmtId="0" fontId="1" fillId="6" borderId="73" xfId="0" applyFont="1" applyFill="1" applyBorder="1" applyAlignment="1">
      <alignment vertical="center"/>
    </xf>
    <xf numFmtId="3" fontId="1" fillId="6" borderId="12" xfId="0" applyNumberFormat="1" applyFont="1" applyFill="1" applyBorder="1" applyAlignment="1">
      <alignment vertical="center"/>
    </xf>
    <xf numFmtId="3" fontId="1" fillId="6" borderId="73" xfId="0" applyNumberFormat="1" applyFont="1" applyFill="1" applyBorder="1" applyAlignment="1">
      <alignment vertical="center"/>
    </xf>
    <xf numFmtId="3" fontId="1" fillId="6" borderId="29" xfId="0" applyNumberFormat="1" applyFont="1" applyFill="1" applyBorder="1" applyAlignment="1">
      <alignment vertical="center"/>
    </xf>
    <xf numFmtId="166" fontId="3" fillId="0" borderId="97" xfId="15" applyNumberFormat="1" applyFont="1" applyBorder="1" applyAlignment="1">
      <alignment vertical="center" wrapText="1"/>
    </xf>
    <xf numFmtId="166" fontId="3" fillId="0" borderId="99" xfId="15" applyNumberFormat="1" applyFont="1" applyBorder="1" applyAlignment="1">
      <alignment vertical="center" wrapText="1"/>
    </xf>
    <xf numFmtId="166" fontId="3" fillId="0" borderId="65" xfId="15" applyNumberFormat="1" applyFont="1" applyBorder="1" applyAlignment="1">
      <alignment vertical="center" wrapText="1"/>
    </xf>
    <xf numFmtId="166" fontId="3" fillId="0" borderId="101" xfId="15" applyNumberFormat="1" applyFont="1" applyBorder="1" applyAlignment="1">
      <alignment vertical="center" wrapText="1"/>
    </xf>
    <xf numFmtId="166" fontId="3" fillId="0" borderId="102" xfId="15" applyNumberFormat="1" applyFont="1" applyBorder="1" applyAlignment="1">
      <alignment vertical="center" wrapText="1"/>
    </xf>
    <xf numFmtId="166" fontId="3" fillId="0" borderId="103" xfId="15" applyNumberFormat="1" applyFont="1" applyBorder="1" applyAlignment="1">
      <alignment vertical="center" wrapText="1"/>
    </xf>
    <xf numFmtId="166" fontId="3" fillId="0" borderId="43" xfId="15" applyNumberFormat="1" applyFont="1" applyBorder="1" applyAlignment="1">
      <alignment vertical="center" wrapText="1"/>
    </xf>
    <xf numFmtId="166" fontId="3" fillId="0" borderId="69" xfId="15" applyNumberFormat="1" applyFont="1" applyBorder="1" applyAlignment="1">
      <alignment vertical="center" wrapText="1"/>
    </xf>
    <xf numFmtId="166" fontId="3" fillId="0" borderId="65" xfId="15" applyNumberFormat="1" applyFont="1" applyBorder="1" applyAlignment="1">
      <alignment vertical="center"/>
    </xf>
    <xf numFmtId="166" fontId="3" fillId="0" borderId="101" xfId="15" applyNumberFormat="1" applyFont="1" applyBorder="1" applyAlignment="1">
      <alignment vertical="center"/>
    </xf>
    <xf numFmtId="166" fontId="3" fillId="0" borderId="102" xfId="15" applyNumberFormat="1" applyFont="1" applyBorder="1" applyAlignment="1">
      <alignment vertical="center"/>
    </xf>
    <xf numFmtId="166" fontId="3" fillId="0" borderId="103" xfId="15" applyNumberFormat="1" applyFont="1" applyBorder="1" applyAlignment="1">
      <alignment vertical="center"/>
    </xf>
    <xf numFmtId="166" fontId="3" fillId="0" borderId="43" xfId="15" applyNumberFormat="1" applyFont="1" applyBorder="1" applyAlignment="1">
      <alignment vertical="center"/>
    </xf>
    <xf numFmtId="166" fontId="3" fillId="0" borderId="69" xfId="15" applyNumberFormat="1" applyFont="1" applyBorder="1" applyAlignment="1">
      <alignment vertical="center"/>
    </xf>
    <xf numFmtId="166" fontId="3" fillId="0" borderId="101" xfId="15" applyNumberFormat="1" applyFont="1" applyBorder="1" applyAlignment="1">
      <alignment vertical="center"/>
    </xf>
    <xf numFmtId="166" fontId="3" fillId="0" borderId="97" xfId="15" applyNumberFormat="1" applyFont="1" applyBorder="1" applyAlignment="1">
      <alignment vertical="center"/>
    </xf>
    <xf numFmtId="166" fontId="3" fillId="0" borderId="99" xfId="15" applyNumberFormat="1" applyFont="1" applyBorder="1" applyAlignment="1">
      <alignment vertical="center"/>
    </xf>
    <xf numFmtId="166" fontId="3" fillId="0" borderId="20" xfId="15" applyNumberFormat="1" applyFont="1" applyBorder="1" applyAlignment="1">
      <alignment vertical="center"/>
    </xf>
    <xf numFmtId="0" fontId="21" fillId="0" borderId="105" xfId="0" applyFont="1" applyBorder="1" applyAlignment="1">
      <alignment horizontal="center" vertical="center"/>
    </xf>
    <xf numFmtId="166" fontId="13" fillId="0" borderId="97" xfId="15" applyNumberFormat="1" applyFont="1" applyBorder="1" applyAlignment="1">
      <alignment vertical="center"/>
    </xf>
    <xf numFmtId="166" fontId="13" fillId="0" borderId="99" xfId="15" applyNumberFormat="1" applyFont="1" applyBorder="1" applyAlignment="1">
      <alignment vertical="center"/>
    </xf>
    <xf numFmtId="166" fontId="45" fillId="0" borderId="0" xfId="15" applyNumberFormat="1" applyFont="1" applyBorder="1" applyAlignment="1">
      <alignment horizontal="right"/>
    </xf>
    <xf numFmtId="0" fontId="0" fillId="0" borderId="0" xfId="0" applyAlignment="1" quotePrefix="1">
      <alignment vertical="center"/>
    </xf>
    <xf numFmtId="0" fontId="27" fillId="0" borderId="0" xfId="0" applyFont="1" applyAlignment="1">
      <alignment horizontal="right"/>
    </xf>
    <xf numFmtId="42" fontId="46" fillId="4" borderId="61" xfId="0" applyNumberFormat="1" applyFont="1" applyFill="1" applyBorder="1" applyAlignment="1">
      <alignment vertical="center"/>
    </xf>
    <xf numFmtId="166" fontId="0" fillId="0" borderId="26" xfId="15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2" xfId="0" applyBorder="1" applyAlignment="1">
      <alignment/>
    </xf>
    <xf numFmtId="0" fontId="6" fillId="0" borderId="85" xfId="0" applyFont="1" applyBorder="1" applyAlignment="1">
      <alignment/>
    </xf>
    <xf numFmtId="3" fontId="0" fillId="4" borderId="85" xfId="0" applyNumberFormat="1" applyFill="1" applyBorder="1" applyAlignment="1">
      <alignment/>
    </xf>
    <xf numFmtId="0" fontId="6" fillId="0" borderId="28" xfId="0" applyFont="1" applyBorder="1" applyAlignment="1">
      <alignment/>
    </xf>
    <xf numFmtId="3" fontId="0" fillId="0" borderId="85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4" borderId="22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 horizontal="left"/>
    </xf>
    <xf numFmtId="0" fontId="6" fillId="0" borderId="22" xfId="0" applyFont="1" applyBorder="1" applyAlignment="1">
      <alignment/>
    </xf>
    <xf numFmtId="0" fontId="0" fillId="0" borderId="85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right"/>
    </xf>
    <xf numFmtId="43" fontId="0" fillId="7" borderId="0" xfId="15" applyFont="1" applyFill="1" applyAlignment="1">
      <alignment/>
    </xf>
    <xf numFmtId="0" fontId="0" fillId="3" borderId="0" xfId="0" applyFill="1" applyAlignment="1">
      <alignment/>
    </xf>
    <xf numFmtId="43" fontId="0" fillId="7" borderId="0" xfId="15" applyFont="1" applyFill="1" applyAlignment="1">
      <alignment horizontal="center"/>
    </xf>
    <xf numFmtId="43" fontId="0" fillId="7" borderId="93" xfId="15" applyFont="1" applyFill="1" applyBorder="1" applyAlignment="1">
      <alignment/>
    </xf>
    <xf numFmtId="0" fontId="0" fillId="3" borderId="93" xfId="0" applyFill="1" applyBorder="1" applyAlignment="1">
      <alignment/>
    </xf>
    <xf numFmtId="43" fontId="0" fillId="7" borderId="0" xfId="15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3" fontId="0" fillId="7" borderId="93" xfId="15" applyFont="1" applyFill="1" applyBorder="1" applyAlignment="1">
      <alignment horizontal="center" vertical="center"/>
    </xf>
    <xf numFmtId="0" fontId="0" fillId="3" borderId="93" xfId="0" applyFill="1" applyBorder="1" applyAlignment="1">
      <alignment vertical="center"/>
    </xf>
    <xf numFmtId="43" fontId="0" fillId="7" borderId="0" xfId="15" applyFill="1" applyAlignment="1">
      <alignment/>
    </xf>
    <xf numFmtId="43" fontId="0" fillId="7" borderId="0" xfId="15" applyFont="1" applyFill="1" applyAlignment="1">
      <alignment horizontal="center"/>
    </xf>
    <xf numFmtId="43" fontId="0" fillId="7" borderId="93" xfId="15" applyFill="1" applyBorder="1" applyAlignment="1">
      <alignment/>
    </xf>
    <xf numFmtId="43" fontId="1" fillId="7" borderId="0" xfId="15" applyFont="1" applyFill="1" applyBorder="1" applyAlignment="1">
      <alignment horizontal="center" vertical="center"/>
    </xf>
    <xf numFmtId="43" fontId="1" fillId="7" borderId="93" xfId="15" applyFont="1" applyFill="1" applyBorder="1" applyAlignment="1">
      <alignment horizontal="center"/>
    </xf>
    <xf numFmtId="42" fontId="13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166" fontId="27" fillId="0" borderId="0" xfId="15" applyNumberFormat="1" applyFont="1" applyAlignment="1">
      <alignment/>
    </xf>
    <xf numFmtId="166" fontId="0" fillId="0" borderId="0" xfId="15" applyNumberFormat="1" applyAlignment="1">
      <alignment vertical="center"/>
    </xf>
    <xf numFmtId="0" fontId="48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75" fontId="0" fillId="0" borderId="0" xfId="17" applyNumberFormat="1" applyAlignment="1">
      <alignment/>
    </xf>
    <xf numFmtId="167" fontId="0" fillId="0" borderId="0" xfId="0" applyNumberFormat="1" applyAlignment="1">
      <alignment horizontal="left" vertical="top"/>
    </xf>
    <xf numFmtId="175" fontId="0" fillId="0" borderId="0" xfId="17" applyNumberFormat="1" applyAlignment="1">
      <alignment vertical="top"/>
    </xf>
    <xf numFmtId="0" fontId="0" fillId="0" borderId="106" xfId="0" applyBorder="1" applyAlignment="1">
      <alignment horizontal="left"/>
    </xf>
    <xf numFmtId="0" fontId="8" fillId="0" borderId="107" xfId="0" applyFont="1" applyBorder="1" applyAlignment="1">
      <alignment horizontal="left"/>
    </xf>
    <xf numFmtId="0" fontId="8" fillId="0" borderId="107" xfId="0" applyFont="1" applyBorder="1" applyAlignment="1">
      <alignment horizontal="center"/>
    </xf>
    <xf numFmtId="175" fontId="8" fillId="0" borderId="108" xfId="17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175" fontId="0" fillId="0" borderId="0" xfId="17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75" fontId="0" fillId="0" borderId="0" xfId="17" applyNumberFormat="1" applyBorder="1" applyAlignment="1">
      <alignment/>
    </xf>
    <xf numFmtId="0" fontId="0" fillId="0" borderId="106" xfId="0" applyBorder="1" applyAlignment="1">
      <alignment vertical="center"/>
    </xf>
    <xf numFmtId="0" fontId="1" fillId="0" borderId="107" xfId="0" applyFont="1" applyBorder="1" applyAlignment="1">
      <alignment vertical="center"/>
    </xf>
    <xf numFmtId="175" fontId="1" fillId="0" borderId="108" xfId="17" applyNumberFormat="1" applyFont="1" applyBorder="1" applyAlignment="1">
      <alignment vertical="center"/>
    </xf>
    <xf numFmtId="166" fontId="23" fillId="0" borderId="10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1" fontId="5" fillId="4" borderId="0" xfId="0" applyNumberFormat="1" applyFont="1" applyFill="1" applyAlignment="1">
      <alignment horizontal="center"/>
    </xf>
    <xf numFmtId="0" fontId="21" fillId="0" borderId="31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166" fontId="23" fillId="0" borderId="109" xfId="15" applyNumberFormat="1" applyFont="1" applyBorder="1" applyAlignment="1">
      <alignment horizontal="center"/>
    </xf>
    <xf numFmtId="166" fontId="18" fillId="0" borderId="110" xfId="15" applyNumberFormat="1" applyFont="1" applyBorder="1" applyAlignment="1">
      <alignment/>
    </xf>
    <xf numFmtId="166" fontId="5" fillId="0" borderId="111" xfId="15" applyNumberFormat="1" applyFont="1" applyBorder="1" applyAlignment="1">
      <alignment/>
    </xf>
    <xf numFmtId="166" fontId="0" fillId="0" borderId="111" xfId="15" applyNumberFormat="1" applyBorder="1" applyAlignment="1">
      <alignment/>
    </xf>
    <xf numFmtId="166" fontId="18" fillId="0" borderId="112" xfId="15" applyNumberFormat="1" applyFont="1" applyBorder="1" applyAlignment="1">
      <alignment/>
    </xf>
    <xf numFmtId="14" fontId="18" fillId="0" borderId="113" xfId="15" applyNumberFormat="1" applyFont="1" applyBorder="1" applyAlignment="1">
      <alignment horizontal="center" vertical="center" wrapText="1"/>
    </xf>
    <xf numFmtId="166" fontId="23" fillId="0" borderId="109" xfId="15" applyNumberFormat="1" applyFont="1" applyBorder="1" applyAlignment="1">
      <alignment horizontal="center"/>
    </xf>
    <xf numFmtId="166" fontId="41" fillId="0" borderId="111" xfId="15" applyNumberFormat="1" applyFont="1" applyBorder="1" applyAlignment="1">
      <alignment/>
    </xf>
    <xf numFmtId="167" fontId="0" fillId="0" borderId="0" xfId="0" applyNumberFormat="1" applyFill="1" applyAlignment="1">
      <alignment horizontal="left"/>
    </xf>
    <xf numFmtId="0" fontId="0" fillId="0" borderId="93" xfId="0" applyBorder="1" applyAlignment="1">
      <alignment vertical="center"/>
    </xf>
    <xf numFmtId="0" fontId="30" fillId="0" borderId="0" xfId="0" applyFont="1" applyBorder="1" applyAlignment="1">
      <alignment horizontal="center"/>
    </xf>
    <xf numFmtId="166" fontId="13" fillId="0" borderId="0" xfId="15" applyNumberFormat="1" applyFont="1" applyAlignment="1">
      <alignment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left"/>
    </xf>
    <xf numFmtId="166" fontId="12" fillId="0" borderId="0" xfId="15" applyNumberFormat="1" applyFont="1" applyAlignment="1">
      <alignment/>
    </xf>
    <xf numFmtId="166" fontId="0" fillId="0" borderId="93" xfId="15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166" fontId="8" fillId="0" borderId="114" xfId="15" applyNumberFormat="1" applyFont="1" applyBorder="1" applyAlignment="1">
      <alignment horizontal="center" vertical="center" wrapText="1"/>
    </xf>
    <xf numFmtId="166" fontId="8" fillId="0" borderId="9" xfId="15" applyNumberFormat="1" applyFont="1" applyBorder="1" applyAlignment="1">
      <alignment horizontal="center" vertical="center"/>
    </xf>
    <xf numFmtId="166" fontId="8" fillId="0" borderId="115" xfId="15" applyNumberFormat="1" applyFont="1" applyBorder="1" applyAlignment="1">
      <alignment horizontal="center" vertical="center" wrapText="1"/>
    </xf>
    <xf numFmtId="0" fontId="1" fillId="0" borderId="116" xfId="0" applyFont="1" applyBorder="1" applyAlignment="1">
      <alignment/>
    </xf>
    <xf numFmtId="166" fontId="1" fillId="0" borderId="117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118" xfId="15" applyNumberFormat="1" applyFont="1" applyBorder="1" applyAlignment="1">
      <alignment/>
    </xf>
    <xf numFmtId="166" fontId="0" fillId="0" borderId="117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118" xfId="15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8" xfId="15" applyNumberFormat="1" applyFont="1" applyBorder="1" applyAlignment="1">
      <alignment/>
    </xf>
    <xf numFmtId="166" fontId="0" fillId="0" borderId="117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right"/>
    </xf>
    <xf numFmtId="166" fontId="1" fillId="0" borderId="121" xfId="15" applyNumberFormat="1" applyFont="1" applyBorder="1" applyAlignment="1">
      <alignment/>
    </xf>
    <xf numFmtId="166" fontId="1" fillId="0" borderId="122" xfId="15" applyNumberFormat="1" applyFont="1" applyBorder="1" applyAlignment="1">
      <alignment/>
    </xf>
    <xf numFmtId="166" fontId="1" fillId="0" borderId="123" xfId="15" applyNumberFormat="1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16" xfId="0" applyBorder="1" applyAlignment="1">
      <alignment/>
    </xf>
    <xf numFmtId="0" fontId="1" fillId="0" borderId="124" xfId="0" applyFont="1" applyBorder="1" applyAlignment="1">
      <alignment horizontal="left" vertical="center"/>
    </xf>
    <xf numFmtId="0" fontId="1" fillId="0" borderId="107" xfId="0" applyFont="1" applyBorder="1" applyAlignment="1">
      <alignment horizontal="left" vertical="center"/>
    </xf>
    <xf numFmtId="166" fontId="1" fillId="0" borderId="125" xfId="15" applyNumberFormat="1" applyFont="1" applyBorder="1" applyAlignment="1">
      <alignment horizontal="left" vertical="center"/>
    </xf>
    <xf numFmtId="166" fontId="1" fillId="0" borderId="126" xfId="15" applyNumberFormat="1" applyFont="1" applyBorder="1" applyAlignment="1">
      <alignment horizontal="left" vertical="center"/>
    </xf>
    <xf numFmtId="166" fontId="1" fillId="0" borderId="127" xfId="15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left"/>
    </xf>
    <xf numFmtId="43" fontId="0" fillId="0" borderId="0" xfId="15" applyFont="1" applyAlignment="1">
      <alignment/>
    </xf>
    <xf numFmtId="43" fontId="0" fillId="4" borderId="0" xfId="15" applyFill="1" applyAlignment="1">
      <alignment/>
    </xf>
    <xf numFmtId="43" fontId="0" fillId="0" borderId="0" xfId="15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Fill="1" applyBorder="1" applyAlignment="1">
      <alignment/>
    </xf>
    <xf numFmtId="0" fontId="0" fillId="0" borderId="93" xfId="0" applyBorder="1" applyAlignment="1">
      <alignment horizontal="left"/>
    </xf>
    <xf numFmtId="43" fontId="0" fillId="0" borderId="93" xfId="15" applyBorder="1" applyAlignment="1">
      <alignment/>
    </xf>
    <xf numFmtId="0" fontId="1" fillId="0" borderId="93" xfId="0" applyFont="1" applyBorder="1" applyAlignment="1">
      <alignment horizontal="right" vertical="center"/>
    </xf>
    <xf numFmtId="0" fontId="1" fillId="0" borderId="93" xfId="0" applyFont="1" applyBorder="1" applyAlignment="1">
      <alignment vertical="center"/>
    </xf>
    <xf numFmtId="43" fontId="1" fillId="0" borderId="93" xfId="0" applyNumberFormat="1" applyFont="1" applyBorder="1" applyAlignment="1">
      <alignment vertical="center"/>
    </xf>
    <xf numFmtId="1" fontId="30" fillId="0" borderId="0" xfId="0" applyNumberFormat="1" applyFont="1" applyBorder="1" applyAlignment="1">
      <alignment horizontal="center"/>
    </xf>
    <xf numFmtId="166" fontId="54" fillId="8" borderId="0" xfId="15" applyNumberFormat="1" applyFont="1" applyFill="1" applyBorder="1" applyAlignment="1">
      <alignment horizontal="justify" wrapText="1"/>
    </xf>
    <xf numFmtId="0" fontId="0" fillId="0" borderId="0" xfId="0" applyAlignment="1">
      <alignment/>
    </xf>
    <xf numFmtId="0" fontId="54" fillId="0" borderId="0" xfId="0" applyFont="1" applyBorder="1" applyAlignment="1">
      <alignment horizontal="justify" vertical="top" wrapText="1"/>
    </xf>
    <xf numFmtId="166" fontId="54" fillId="8" borderId="0" xfId="15" applyNumberFormat="1" applyFont="1" applyFill="1" applyBorder="1" applyAlignment="1">
      <alignment horizontal="justify" vertical="top" wrapText="1"/>
    </xf>
    <xf numFmtId="0" fontId="54" fillId="8" borderId="0" xfId="0" applyFont="1" applyFill="1" applyBorder="1" applyAlignment="1">
      <alignment horizontal="justify" vertical="center" wrapText="1"/>
    </xf>
    <xf numFmtId="166" fontId="54" fillId="8" borderId="0" xfId="15" applyNumberFormat="1" applyFont="1" applyFill="1" applyBorder="1" applyAlignment="1">
      <alignment horizontal="justify" vertical="center" wrapText="1"/>
    </xf>
    <xf numFmtId="0" fontId="54" fillId="8" borderId="0" xfId="0" applyFont="1" applyFill="1" applyBorder="1" applyAlignment="1">
      <alignment horizontal="justify" vertical="top" wrapText="1"/>
    </xf>
    <xf numFmtId="166" fontId="54" fillId="8" borderId="93" xfId="15" applyNumberFormat="1" applyFont="1" applyFill="1" applyBorder="1" applyAlignment="1">
      <alignment horizontal="justify" vertical="top" wrapText="1"/>
    </xf>
    <xf numFmtId="166" fontId="58" fillId="0" borderId="0" xfId="15" applyNumberFormat="1" applyFont="1" applyFill="1" applyBorder="1" applyAlignment="1">
      <alignment horizontal="justify" wrapText="1"/>
    </xf>
    <xf numFmtId="166" fontId="54" fillId="0" borderId="0" xfId="15" applyNumberFormat="1" applyFont="1" applyBorder="1" applyAlignment="1">
      <alignment horizontal="justify" vertical="top" wrapText="1"/>
    </xf>
    <xf numFmtId="0" fontId="53" fillId="0" borderId="0" xfId="0" applyFont="1" applyBorder="1" applyAlignment="1">
      <alignment horizontal="right" vertical="top" wrapText="1"/>
    </xf>
    <xf numFmtId="166" fontId="54" fillId="4" borderId="0" xfId="15" applyNumberFormat="1" applyFont="1" applyFill="1" applyBorder="1" applyAlignment="1">
      <alignment horizontal="justify" vertical="center" wrapText="1"/>
    </xf>
    <xf numFmtId="166" fontId="54" fillId="9" borderId="0" xfId="15" applyNumberFormat="1" applyFont="1" applyFill="1" applyBorder="1" applyAlignment="1">
      <alignment horizontal="justify" vertical="top" wrapText="1"/>
    </xf>
    <xf numFmtId="10" fontId="54" fillId="0" borderId="0" xfId="19" applyNumberFormat="1" applyFont="1" applyBorder="1" applyAlignment="1">
      <alignment horizontal="center" vertical="top" wrapText="1"/>
    </xf>
    <xf numFmtId="166" fontId="54" fillId="0" borderId="0" xfId="15" applyNumberFormat="1" applyFont="1" applyFill="1" applyBorder="1" applyAlignment="1">
      <alignment horizontal="justify" vertical="top" wrapText="1"/>
    </xf>
    <xf numFmtId="166" fontId="59" fillId="9" borderId="0" xfId="15" applyNumberFormat="1" applyFont="1" applyFill="1" applyBorder="1" applyAlignment="1">
      <alignment horizontal="justify" vertical="top" wrapText="1"/>
    </xf>
    <xf numFmtId="166" fontId="54" fillId="0" borderId="0" xfId="15" applyNumberFormat="1" applyFont="1" applyFill="1" applyBorder="1" applyAlignment="1">
      <alignment vertical="top" wrapText="1"/>
    </xf>
    <xf numFmtId="166" fontId="54" fillId="4" borderId="0" xfId="15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right" vertical="top" wrapText="1"/>
    </xf>
    <xf numFmtId="166" fontId="55" fillId="4" borderId="0" xfId="15" applyNumberFormat="1" applyFont="1" applyFill="1" applyBorder="1" applyAlignment="1">
      <alignment horizontal="justify" vertical="top" wrapText="1"/>
    </xf>
    <xf numFmtId="0" fontId="55" fillId="0" borderId="0" xfId="0" applyFont="1" applyBorder="1" applyAlignment="1">
      <alignment horizontal="justify" vertical="top" wrapText="1"/>
    </xf>
    <xf numFmtId="166" fontId="55" fillId="0" borderId="0" xfId="15" applyNumberFormat="1" applyFont="1" applyFill="1" applyBorder="1" applyAlignment="1">
      <alignment horizontal="justify" vertical="top" wrapText="1"/>
    </xf>
    <xf numFmtId="0" fontId="55" fillId="0" borderId="5" xfId="0" applyFont="1" applyBorder="1" applyAlignment="1">
      <alignment horizontal="right" vertical="top" wrapText="1"/>
    </xf>
    <xf numFmtId="166" fontId="55" fillId="0" borderId="5" xfId="15" applyNumberFormat="1" applyFont="1" applyBorder="1" applyAlignment="1">
      <alignment horizontal="justify" vertical="top" wrapText="1"/>
    </xf>
    <xf numFmtId="0" fontId="61" fillId="0" borderId="0" xfId="0" applyFont="1" applyFill="1" applyBorder="1" applyAlignment="1">
      <alignment horizontal="justify" wrapText="1"/>
    </xf>
    <xf numFmtId="0" fontId="62" fillId="0" borderId="0" xfId="0" applyFont="1" applyAlignment="1">
      <alignment/>
    </xf>
    <xf numFmtId="166" fontId="63" fillId="0" borderId="0" xfId="15" applyNumberFormat="1" applyFont="1" applyFill="1" applyBorder="1" applyAlignment="1">
      <alignment horizontal="justify" wrapText="1"/>
    </xf>
    <xf numFmtId="166" fontId="0" fillId="8" borderId="0" xfId="15" applyNumberFormat="1" applyFill="1" applyBorder="1" applyAlignment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0" xfId="15" applyNumberFormat="1" applyFill="1" applyBorder="1" applyAlignment="1">
      <alignment horizontal="right"/>
    </xf>
    <xf numFmtId="0" fontId="8" fillId="0" borderId="0" xfId="0" applyFont="1" applyAlignment="1">
      <alignment/>
    </xf>
    <xf numFmtId="166" fontId="8" fillId="0" borderId="0" xfId="15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justify" wrapText="1"/>
    </xf>
    <xf numFmtId="177" fontId="40" fillId="0" borderId="113" xfId="15" applyNumberFormat="1" applyFont="1" applyBorder="1" applyAlignment="1">
      <alignment horizontal="center" vertical="center"/>
    </xf>
    <xf numFmtId="177" fontId="40" fillId="0" borderId="34" xfId="15" applyNumberFormat="1" applyFont="1" applyBorder="1" applyAlignment="1">
      <alignment horizontal="center" vertical="center"/>
    </xf>
    <xf numFmtId="177" fontId="40" fillId="0" borderId="113" xfId="15" applyNumberFormat="1" applyFont="1" applyFill="1" applyBorder="1" applyAlignment="1">
      <alignment horizontal="center" vertical="center"/>
    </xf>
    <xf numFmtId="14" fontId="50" fillId="0" borderId="113" xfId="15" applyNumberFormat="1" applyFont="1" applyBorder="1" applyAlignment="1">
      <alignment horizontal="center" vertical="center" wrapText="1"/>
    </xf>
    <xf numFmtId="177" fontId="40" fillId="0" borderId="34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3" fillId="0" borderId="0" xfId="0" applyFont="1" applyFill="1" applyAlignment="1">
      <alignment horizontal="right"/>
    </xf>
    <xf numFmtId="0" fontId="65" fillId="0" borderId="128" xfId="0" applyFont="1" applyBorder="1" applyAlignment="1">
      <alignment horizontal="left"/>
    </xf>
    <xf numFmtId="0" fontId="48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43" fontId="8" fillId="0" borderId="34" xfId="15" applyFont="1" applyBorder="1" applyAlignment="1">
      <alignment horizontal="center" vertical="center" wrapText="1"/>
    </xf>
    <xf numFmtId="43" fontId="8" fillId="0" borderId="0" xfId="15" applyFont="1" applyFill="1" applyBorder="1" applyAlignment="1">
      <alignment horizontal="center" vertical="center" wrapText="1"/>
    </xf>
    <xf numFmtId="0" fontId="66" fillId="0" borderId="128" xfId="0" applyFont="1" applyBorder="1" applyAlignment="1">
      <alignment horizontal="left" vertical="center"/>
    </xf>
    <xf numFmtId="0" fontId="10" fillId="0" borderId="129" xfId="0" applyFont="1" applyBorder="1" applyAlignment="1" quotePrefix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128" xfId="0" applyFont="1" applyBorder="1" applyAlignment="1">
      <alignment horizontal="left"/>
    </xf>
    <xf numFmtId="0" fontId="10" fillId="0" borderId="0" xfId="0" applyFont="1" applyAlignment="1">
      <alignment/>
    </xf>
    <xf numFmtId="0" fontId="53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166" fontId="54" fillId="0" borderId="0" xfId="15" applyNumberFormat="1" applyFont="1" applyFill="1" applyBorder="1" applyAlignment="1">
      <alignment horizontal="justify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87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5" fillId="2" borderId="128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66" fontId="54" fillId="0" borderId="0" xfId="15" applyNumberFormat="1" applyFont="1" applyFill="1" applyBorder="1" applyAlignment="1">
      <alignment horizontal="justify" vertical="center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3" fillId="0" borderId="93" xfId="0" applyFont="1" applyBorder="1" applyAlignment="1">
      <alignment horizontal="center" vertical="top" wrapText="1"/>
    </xf>
    <xf numFmtId="0" fontId="60" fillId="0" borderId="93" xfId="0" applyFont="1" applyBorder="1" applyAlignment="1">
      <alignment horizontal="center" vertical="top" wrapText="1"/>
    </xf>
    <xf numFmtId="43" fontId="8" fillId="0" borderId="18" xfId="15" applyFont="1" applyBorder="1" applyAlignment="1">
      <alignment horizontal="center" vertical="center" wrapText="1"/>
    </xf>
    <xf numFmtId="0" fontId="65" fillId="0" borderId="128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wrapText="1"/>
    </xf>
    <xf numFmtId="0" fontId="0" fillId="0" borderId="5" xfId="0" applyNumberFormat="1" applyBorder="1" applyAlignment="1">
      <alignment horizontal="left"/>
    </xf>
    <xf numFmtId="3" fontId="0" fillId="4" borderId="9" xfId="0" applyNumberFormat="1" applyFill="1" applyBorder="1" applyAlignment="1">
      <alignment/>
    </xf>
    <xf numFmtId="9" fontId="28" fillId="0" borderId="0" xfId="0" applyNumberFormat="1" applyFont="1" applyAlignment="1">
      <alignment/>
    </xf>
    <xf numFmtId="166" fontId="8" fillId="0" borderId="131" xfId="15" applyNumberFormat="1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/>
    </xf>
    <xf numFmtId="0" fontId="20" fillId="0" borderId="133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134" xfId="15" applyNumberFormat="1" applyFont="1" applyBorder="1" applyAlignment="1">
      <alignment horizontal="center" vertical="center"/>
    </xf>
    <xf numFmtId="166" fontId="8" fillId="0" borderId="6" xfId="15" applyNumberFormat="1" applyFont="1" applyBorder="1" applyAlignment="1">
      <alignment horizontal="center" vertical="center"/>
    </xf>
    <xf numFmtId="166" fontId="8" fillId="0" borderId="135" xfId="15" applyNumberFormat="1" applyFont="1" applyBorder="1" applyAlignment="1">
      <alignment horizontal="center" vertical="center"/>
    </xf>
    <xf numFmtId="166" fontId="8" fillId="0" borderId="136" xfId="15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137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5" fillId="4" borderId="0" xfId="0" applyNumberFormat="1" applyFont="1" applyFill="1" applyAlignment="1">
      <alignment horizontal="center"/>
    </xf>
    <xf numFmtId="0" fontId="8" fillId="0" borderId="2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8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4" xfId="0" applyFill="1" applyBorder="1" applyAlignment="1">
      <alignment/>
    </xf>
    <xf numFmtId="0" fontId="0" fillId="2" borderId="2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87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left" wrapText="1"/>
    </xf>
    <xf numFmtId="0" fontId="1" fillId="6" borderId="87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167" fontId="0" fillId="0" borderId="0" xfId="0" applyNumberFormat="1" applyFill="1" applyAlignment="1">
      <alignment horizontal="left"/>
    </xf>
    <xf numFmtId="0" fontId="3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8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9" xfId="0" applyBorder="1" applyAlignment="1">
      <alignment vertical="center"/>
    </xf>
    <xf numFmtId="0" fontId="20" fillId="0" borderId="140" xfId="0" applyFont="1" applyBorder="1" applyAlignment="1">
      <alignment horizontal="center"/>
    </xf>
    <xf numFmtId="42" fontId="3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2" xfId="0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48" fillId="0" borderId="0" xfId="0" applyFont="1" applyBorder="1" applyAlignment="1">
      <alignment horizontal="center"/>
    </xf>
    <xf numFmtId="167" fontId="30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167" fontId="0" fillId="0" borderId="0" xfId="0" applyNumberFormat="1" applyFont="1" applyBorder="1" applyAlignment="1">
      <alignment horizontal="left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right" vertical="top"/>
    </xf>
    <xf numFmtId="0" fontId="0" fillId="0" borderId="0" xfId="0" applyAlignment="1">
      <alignment horizontal="left"/>
    </xf>
    <xf numFmtId="0" fontId="1" fillId="0" borderId="93" xfId="0" applyFont="1" applyBorder="1" applyAlignment="1">
      <alignment horizontal="left" vertical="center"/>
    </xf>
    <xf numFmtId="14" fontId="0" fillId="0" borderId="0" xfId="0" applyBorder="1" applyAlignment="1">
      <alignment horizontal="left"/>
    </xf>
    <xf numFmtId="14" fontId="47" fillId="0" borderId="9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6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167" fontId="3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8" fillId="0" borderId="147" xfId="15" applyFont="1" applyBorder="1" applyAlignment="1">
      <alignment horizontal="center" vertical="center" wrapText="1"/>
    </xf>
    <xf numFmtId="43" fontId="8" fillId="0" borderId="148" xfId="15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 wrapText="1"/>
    </xf>
    <xf numFmtId="0" fontId="8" fillId="0" borderId="1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4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justify" wrapText="1"/>
    </xf>
    <xf numFmtId="0" fontId="8" fillId="0" borderId="144" xfId="0" applyFont="1" applyBorder="1" applyAlignment="1">
      <alignment horizontal="left" vertical="center" wrapText="1"/>
    </xf>
    <xf numFmtId="0" fontId="8" fillId="0" borderId="149" xfId="0" applyFont="1" applyBorder="1" applyAlignment="1">
      <alignment horizontal="left" vertical="center" wrapText="1"/>
    </xf>
    <xf numFmtId="0" fontId="8" fillId="0" borderId="145" xfId="0" applyFont="1" applyBorder="1" applyAlignment="1">
      <alignment horizontal="left" vertical="center" wrapText="1"/>
    </xf>
    <xf numFmtId="0" fontId="54" fillId="0" borderId="146" xfId="0" applyFont="1" applyBorder="1" applyAlignment="1">
      <alignment horizontal="justify" vertical="top" wrapText="1"/>
    </xf>
    <xf numFmtId="0" fontId="54" fillId="0" borderId="0" xfId="0" applyFont="1" applyBorder="1" applyAlignment="1">
      <alignment horizontal="justify" vertical="top" wrapText="1"/>
    </xf>
    <xf numFmtId="0" fontId="54" fillId="0" borderId="93" xfId="0" applyFont="1" applyBorder="1" applyAlignment="1">
      <alignment horizontal="justify" vertical="top" wrapText="1"/>
    </xf>
    <xf numFmtId="0" fontId="57" fillId="0" borderId="93" xfId="0" applyFont="1" applyBorder="1" applyAlignment="1">
      <alignment horizontal="justify" vertical="top" wrapText="1"/>
    </xf>
    <xf numFmtId="0" fontId="54" fillId="0" borderId="0" xfId="0" applyFont="1" applyBorder="1" applyAlignment="1">
      <alignment horizontal="justify" wrapText="1"/>
    </xf>
    <xf numFmtId="166" fontId="54" fillId="0" borderId="0" xfId="15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8" fillId="0" borderId="5" xfId="0" applyFont="1" applyBorder="1" applyAlignment="1">
      <alignment/>
    </xf>
    <xf numFmtId="0" fontId="66" fillId="0" borderId="5" xfId="0" applyFont="1" applyBorder="1" applyAlignment="1">
      <alignment/>
    </xf>
    <xf numFmtId="0" fontId="70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8" fillId="0" borderId="0" xfId="15" applyFont="1" applyBorder="1" applyAlignment="1">
      <alignment horizontal="left" vertical="center" wrapText="1"/>
    </xf>
    <xf numFmtId="0" fontId="10" fillId="0" borderId="0" xfId="0" applyFont="1" applyAlignment="1">
      <alignment/>
    </xf>
    <xf numFmtId="9" fontId="58" fillId="0" borderId="0" xfId="19" applyFont="1" applyBorder="1" applyAlignment="1">
      <alignment horizontal="justify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10" fillId="0" borderId="107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50" xfId="0" applyFont="1" applyBorder="1" applyAlignment="1">
      <alignment horizontal="left" vertical="center" wrapText="1"/>
    </xf>
    <xf numFmtId="0" fontId="8" fillId="0" borderId="151" xfId="0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/>
    </xf>
    <xf numFmtId="167" fontId="0" fillId="0" borderId="10" xfId="0" applyNumberFormat="1" applyBorder="1" applyAlignment="1">
      <alignment horizontal="left"/>
    </xf>
    <xf numFmtId="0" fontId="3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/>
    </xf>
    <xf numFmtId="167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2" fillId="0" borderId="15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6" fontId="18" fillId="0" borderId="62" xfId="15" applyNumberFormat="1" applyFont="1" applyBorder="1" applyAlignment="1">
      <alignment horizontal="center" vertical="center" wrapText="1"/>
    </xf>
    <xf numFmtId="166" fontId="18" fillId="0" borderId="152" xfId="15" applyNumberFormat="1" applyFont="1" applyBorder="1" applyAlignment="1">
      <alignment horizontal="center" vertical="center" wrapText="1"/>
    </xf>
    <xf numFmtId="166" fontId="0" fillId="0" borderId="3" xfId="15" applyNumberFormat="1" applyFont="1" applyBorder="1" applyAlignment="1">
      <alignment horizontal="center" vertical="top" wrapText="1"/>
    </xf>
    <xf numFmtId="0" fontId="26" fillId="0" borderId="75" xfId="0" applyFont="1" applyBorder="1" applyAlignment="1">
      <alignment horizontal="center" vertical="center" wrapText="1"/>
    </xf>
    <xf numFmtId="0" fontId="26" fillId="0" borderId="141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98" xfId="0" applyFont="1" applyBorder="1" applyAlignment="1">
      <alignment vertical="center"/>
    </xf>
    <xf numFmtId="0" fontId="21" fillId="0" borderId="153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98" xfId="0" applyFont="1" applyBorder="1" applyAlignment="1">
      <alignment horizontal="left" vertical="center"/>
    </xf>
    <xf numFmtId="0" fontId="23" fillId="0" borderId="153" xfId="0" applyFont="1" applyBorder="1" applyAlignment="1">
      <alignment horizontal="left" vertical="center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37" fillId="0" borderId="45" xfId="0" applyFont="1" applyBorder="1" applyAlignment="1">
      <alignment horizontal="center" wrapText="1"/>
    </xf>
    <xf numFmtId="0" fontId="37" fillId="0" borderId="150" xfId="0" applyFont="1" applyBorder="1" applyAlignment="1">
      <alignment horizontal="center" wrapText="1"/>
    </xf>
    <xf numFmtId="0" fontId="39" fillId="0" borderId="15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53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73</xdr:row>
      <xdr:rowOff>0</xdr:rowOff>
    </xdr:from>
    <xdr:to>
      <xdr:col>5</xdr:col>
      <xdr:colOff>0</xdr:colOff>
      <xdr:row>74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72225" y="152685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30</xdr:row>
      <xdr:rowOff>0</xdr:rowOff>
    </xdr:from>
    <xdr:to>
      <xdr:col>4</xdr:col>
      <xdr:colOff>1276350</xdr:colOff>
      <xdr:row>31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72200" y="67722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111</xdr:row>
      <xdr:rowOff>38100</xdr:rowOff>
    </xdr:from>
    <xdr:to>
      <xdr:col>4</xdr:col>
      <xdr:colOff>1276350</xdr:colOff>
      <xdr:row>111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00825" y="217551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  <xdr:twoCellAnchor>
    <xdr:from>
      <xdr:col>4</xdr:col>
      <xdr:colOff>952500</xdr:colOff>
      <xdr:row>15</xdr:row>
      <xdr:rowOff>57150</xdr:rowOff>
    </xdr:from>
    <xdr:to>
      <xdr:col>4</xdr:col>
      <xdr:colOff>1257300</xdr:colOff>
      <xdr:row>15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29400" y="3352800"/>
          <a:ext cx="304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  <xdr:twoCellAnchor>
    <xdr:from>
      <xdr:col>4</xdr:col>
      <xdr:colOff>933450</xdr:colOff>
      <xdr:row>29</xdr:row>
      <xdr:rowOff>57150</xdr:rowOff>
    </xdr:from>
    <xdr:to>
      <xdr:col>4</xdr:col>
      <xdr:colOff>1257300</xdr:colOff>
      <xdr:row>29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10350" y="6076950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  <xdr:twoCellAnchor>
    <xdr:from>
      <xdr:col>4</xdr:col>
      <xdr:colOff>923925</xdr:colOff>
      <xdr:row>114</xdr:row>
      <xdr:rowOff>38100</xdr:rowOff>
    </xdr:from>
    <xdr:to>
      <xdr:col>4</xdr:col>
      <xdr:colOff>1276350</xdr:colOff>
      <xdr:row>114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00825" y="22393275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18</xdr:row>
      <xdr:rowOff>47625</xdr:rowOff>
    </xdr:from>
    <xdr:to>
      <xdr:col>4</xdr:col>
      <xdr:colOff>76200</xdr:colOff>
      <xdr:row>18</xdr:row>
      <xdr:rowOff>228600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05350" y="442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  <xdr:twoCellAnchor>
    <xdr:from>
      <xdr:col>4</xdr:col>
      <xdr:colOff>971550</xdr:colOff>
      <xdr:row>37</xdr:row>
      <xdr:rowOff>38100</xdr:rowOff>
    </xdr:from>
    <xdr:to>
      <xdr:col>6</xdr:col>
      <xdr:colOff>76200</xdr:colOff>
      <xdr:row>37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86450" y="801052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  <xdr:twoCellAnchor>
    <xdr:from>
      <xdr:col>3</xdr:col>
      <xdr:colOff>942975</xdr:colOff>
      <xdr:row>18</xdr:row>
      <xdr:rowOff>47625</xdr:rowOff>
    </xdr:from>
    <xdr:to>
      <xdr:col>4</xdr:col>
      <xdr:colOff>76200</xdr:colOff>
      <xdr:row>18</xdr:row>
      <xdr:rowOff>228600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05350" y="442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eFt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1104900</xdr:colOff>
      <xdr:row>14</xdr:row>
      <xdr:rowOff>104775</xdr:rowOff>
    </xdr:from>
    <xdr:to>
      <xdr:col>15</xdr:col>
      <xdr:colOff>142875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2487275" y="3543300"/>
          <a:ext cx="2409825" cy="3238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1095375</xdr:colOff>
      <xdr:row>15</xdr:row>
      <xdr:rowOff>85725</xdr:rowOff>
    </xdr:from>
    <xdr:to>
      <xdr:col>15</xdr:col>
      <xdr:colOff>200025</xdr:colOff>
      <xdr:row>17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477750" y="3695700"/>
          <a:ext cx="2476500" cy="3429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1104900</xdr:colOff>
      <xdr:row>26</xdr:row>
      <xdr:rowOff>104775</xdr:rowOff>
    </xdr:from>
    <xdr:to>
      <xdr:col>15</xdr:col>
      <xdr:colOff>142875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2487275" y="5600700"/>
          <a:ext cx="2409825" cy="485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1095375</xdr:colOff>
      <xdr:row>27</xdr:row>
      <xdr:rowOff>85725</xdr:rowOff>
    </xdr:from>
    <xdr:to>
      <xdr:col>15</xdr:col>
      <xdr:colOff>200025</xdr:colOff>
      <xdr:row>29</xdr:row>
      <xdr:rowOff>85725</xdr:rowOff>
    </xdr:to>
    <xdr:sp>
      <xdr:nvSpPr>
        <xdr:cNvPr id="4" name="Line 4"/>
        <xdr:cNvSpPr>
          <a:spLocks/>
        </xdr:cNvSpPr>
      </xdr:nvSpPr>
      <xdr:spPr>
        <a:xfrm>
          <a:off x="12477750" y="5753100"/>
          <a:ext cx="2476500" cy="5048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104775</xdr:rowOff>
    </xdr:from>
    <xdr:to>
      <xdr:col>15</xdr:col>
      <xdr:colOff>247650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13525500" y="2686050"/>
          <a:ext cx="1476375" cy="800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1162050</xdr:colOff>
      <xdr:row>9</xdr:row>
      <xdr:rowOff>85725</xdr:rowOff>
    </xdr:from>
    <xdr:to>
      <xdr:col>15</xdr:col>
      <xdr:colOff>238125</xdr:colOff>
      <xdr:row>15</xdr:row>
      <xdr:rowOff>38100</xdr:rowOff>
    </xdr:to>
    <xdr:sp>
      <xdr:nvSpPr>
        <xdr:cNvPr id="6" name="Line 6"/>
        <xdr:cNvSpPr>
          <a:spLocks/>
        </xdr:cNvSpPr>
      </xdr:nvSpPr>
      <xdr:spPr>
        <a:xfrm flipH="1">
          <a:off x="12544425" y="2667000"/>
          <a:ext cx="2447925" cy="9810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40.375" style="0" customWidth="1"/>
    <col min="4" max="6" width="12.625" style="0" customWidth="1"/>
  </cols>
  <sheetData>
    <row r="1" spans="1:6" ht="15">
      <c r="A1" s="27" t="s">
        <v>16</v>
      </c>
      <c r="B1" s="24"/>
      <c r="C1" s="24"/>
      <c r="D1" s="24"/>
      <c r="E1" s="24"/>
      <c r="F1" s="24"/>
    </row>
    <row r="2" spans="1:6" ht="12.75">
      <c r="A2" s="2" t="s">
        <v>80</v>
      </c>
      <c r="B2" s="3"/>
      <c r="C2" s="275"/>
      <c r="D2" s="689" t="s">
        <v>82</v>
      </c>
      <c r="E2" s="690"/>
      <c r="F2" s="497">
        <v>2004</v>
      </c>
    </row>
    <row r="3" spans="1:6" ht="12.75">
      <c r="A3" s="5" t="s">
        <v>81</v>
      </c>
      <c r="B3" s="6"/>
      <c r="C3" s="276"/>
      <c r="D3" s="54" t="s">
        <v>209</v>
      </c>
      <c r="E3" s="694" t="s">
        <v>701</v>
      </c>
      <c r="F3" s="694"/>
    </row>
    <row r="4" spans="1:6" ht="12.75">
      <c r="A4" s="1"/>
      <c r="B4" s="1"/>
      <c r="C4" s="281"/>
      <c r="D4" s="280"/>
      <c r="E4" s="57"/>
      <c r="F4" s="57"/>
    </row>
    <row r="5" spans="1:6" ht="24.75" customHeight="1">
      <c r="A5" s="701" t="s">
        <v>73</v>
      </c>
      <c r="B5" s="702"/>
      <c r="C5" s="703"/>
      <c r="D5" s="704"/>
      <c r="E5" s="226"/>
      <c r="F5" s="227"/>
    </row>
    <row r="6" spans="1:6" ht="12.75" customHeight="1">
      <c r="A6" s="708" t="s">
        <v>210</v>
      </c>
      <c r="B6" s="683"/>
      <c r="C6" s="684"/>
      <c r="D6" s="685"/>
      <c r="E6" s="226"/>
      <c r="F6" s="227"/>
    </row>
    <row r="7" spans="1:5" ht="16.5" customHeight="1">
      <c r="A7" s="691" t="s">
        <v>704</v>
      </c>
      <c r="B7" s="691"/>
      <c r="C7" s="691"/>
      <c r="D7" s="691"/>
      <c r="E7" s="691"/>
    </row>
    <row r="8" spans="1:6" s="71" customFormat="1" ht="63" customHeight="1">
      <c r="A8" s="692" t="s">
        <v>702</v>
      </c>
      <c r="B8" s="692"/>
      <c r="C8" s="692"/>
      <c r="D8" s="692"/>
      <c r="E8" s="693"/>
      <c r="F8" s="692"/>
    </row>
    <row r="9" spans="1:6" ht="12.75" customHeight="1">
      <c r="A9" s="695"/>
      <c r="B9" s="697"/>
      <c r="C9" s="698"/>
      <c r="D9" s="277" t="s">
        <v>75</v>
      </c>
      <c r="E9" s="687" t="s">
        <v>76</v>
      </c>
      <c r="F9" s="59" t="s">
        <v>74</v>
      </c>
    </row>
    <row r="10" spans="1:6" ht="15" customHeight="1">
      <c r="A10" s="696"/>
      <c r="B10" s="699"/>
      <c r="C10" s="700"/>
      <c r="D10" s="278">
        <v>37986</v>
      </c>
      <c r="E10" s="688"/>
      <c r="F10" s="34">
        <v>38352</v>
      </c>
    </row>
    <row r="11" spans="1:6" s="58" customFormat="1" ht="5.25" customHeight="1">
      <c r="A11" s="279"/>
      <c r="B11" s="707"/>
      <c r="C11" s="707"/>
      <c r="D11" s="60"/>
      <c r="E11" s="61"/>
      <c r="F11" s="60"/>
    </row>
    <row r="12" spans="1:6" ht="12.75">
      <c r="A12" s="18" t="s">
        <v>33</v>
      </c>
      <c r="B12" s="20" t="s">
        <v>84</v>
      </c>
      <c r="C12" s="13"/>
      <c r="D12" s="214"/>
      <c r="E12" s="225"/>
      <c r="F12" s="214"/>
    </row>
    <row r="13" spans="1:6" ht="12.75">
      <c r="A13" s="18" t="s">
        <v>36</v>
      </c>
      <c r="B13" s="21" t="s">
        <v>83</v>
      </c>
      <c r="C13" s="14"/>
      <c r="D13" s="214"/>
      <c r="E13" s="225"/>
      <c r="F13" s="214"/>
    </row>
    <row r="14" spans="1:6" ht="12.75">
      <c r="A14" s="18" t="s">
        <v>29</v>
      </c>
      <c r="B14" s="22" t="s">
        <v>60</v>
      </c>
      <c r="C14" s="13"/>
      <c r="D14" s="214"/>
      <c r="E14" s="225"/>
      <c r="F14" s="214"/>
    </row>
    <row r="15" spans="1:6" ht="12.75">
      <c r="A15" s="17"/>
      <c r="B15" s="7" t="s">
        <v>79</v>
      </c>
      <c r="C15" s="11"/>
      <c r="D15" s="216"/>
      <c r="E15" s="223"/>
      <c r="F15" s="216"/>
    </row>
    <row r="16" spans="1:6" ht="12.75">
      <c r="A16" s="18" t="s">
        <v>38</v>
      </c>
      <c r="B16" s="22" t="s">
        <v>85</v>
      </c>
      <c r="C16" s="56"/>
      <c r="D16" s="214"/>
      <c r="E16" s="225"/>
      <c r="F16" s="214"/>
    </row>
    <row r="17" spans="1:6" ht="12.75">
      <c r="A17" s="18" t="s">
        <v>44</v>
      </c>
      <c r="B17" s="21" t="s">
        <v>88</v>
      </c>
      <c r="C17" s="14"/>
      <c r="D17" s="214"/>
      <c r="E17" s="225"/>
      <c r="F17" s="214"/>
    </row>
    <row r="18" spans="1:6" ht="12.75">
      <c r="A18" s="18" t="s">
        <v>46</v>
      </c>
      <c r="B18" s="22" t="s">
        <v>61</v>
      </c>
      <c r="C18" s="13"/>
      <c r="D18" s="214"/>
      <c r="E18" s="225"/>
      <c r="F18" s="214"/>
    </row>
    <row r="19" spans="1:6" ht="12.75">
      <c r="A19" s="18" t="s">
        <v>47</v>
      </c>
      <c r="B19" s="21" t="s">
        <v>62</v>
      </c>
      <c r="C19" s="14"/>
      <c r="D19" s="214"/>
      <c r="E19" s="225"/>
      <c r="F19" s="214"/>
    </row>
    <row r="20" spans="1:6" ht="12.75">
      <c r="A20" s="25"/>
      <c r="B20" s="7" t="s">
        <v>77</v>
      </c>
      <c r="C20" s="3"/>
      <c r="D20" s="216"/>
      <c r="E20" s="224"/>
      <c r="F20" s="216"/>
    </row>
    <row r="21" spans="1:7" ht="24.75" customHeight="1">
      <c r="A21" s="399" t="s">
        <v>58</v>
      </c>
      <c r="B21" s="705" t="s">
        <v>158</v>
      </c>
      <c r="C21" s="706"/>
      <c r="D21" s="400">
        <f>D12+D13+D14-D16-D17-D18-D19</f>
        <v>0</v>
      </c>
      <c r="E21" s="401">
        <f>E12+E13+E14-E16-E17-E18-E19</f>
        <v>0</v>
      </c>
      <c r="F21" s="400">
        <f>F12+F13+F14-F16-F17-F18-F19</f>
        <v>0</v>
      </c>
      <c r="G21" s="212"/>
    </row>
    <row r="22" spans="1:6" ht="12.75">
      <c r="A22" s="219" t="s">
        <v>63</v>
      </c>
      <c r="B22" s="32" t="s">
        <v>87</v>
      </c>
      <c r="C22" s="33"/>
      <c r="D22" s="214"/>
      <c r="E22" s="217"/>
      <c r="F22" s="214"/>
    </row>
    <row r="23" spans="1:6" ht="12.75">
      <c r="A23" s="220" t="s">
        <v>64</v>
      </c>
      <c r="B23" s="10" t="s">
        <v>86</v>
      </c>
      <c r="C23" s="13"/>
      <c r="D23" s="214"/>
      <c r="E23" s="213"/>
      <c r="F23" s="214"/>
    </row>
    <row r="24" spans="1:6" ht="12.75" customHeight="1">
      <c r="A24" s="402" t="s">
        <v>59</v>
      </c>
      <c r="B24" s="403" t="s">
        <v>470</v>
      </c>
      <c r="C24" s="404"/>
      <c r="D24" s="405">
        <f>D22-D23</f>
        <v>0</v>
      </c>
      <c r="E24" s="405">
        <f>E22-E23</f>
        <v>0</v>
      </c>
      <c r="F24" s="405">
        <f>F22-F23</f>
        <v>0</v>
      </c>
    </row>
    <row r="25" spans="1:6" ht="12.75" customHeight="1">
      <c r="A25" s="402" t="s">
        <v>2</v>
      </c>
      <c r="B25" s="403" t="s">
        <v>449</v>
      </c>
      <c r="C25" s="404"/>
      <c r="D25" s="405">
        <f>D21+D24</f>
        <v>0</v>
      </c>
      <c r="E25" s="405">
        <f>E21+E24</f>
        <v>0</v>
      </c>
      <c r="F25" s="405">
        <f>F21+F24</f>
        <v>0</v>
      </c>
    </row>
    <row r="26" spans="1:6" ht="12.75" customHeight="1">
      <c r="A26" s="12" t="s">
        <v>65</v>
      </c>
      <c r="B26" s="1" t="s">
        <v>66</v>
      </c>
      <c r="C26" s="1"/>
      <c r="D26" s="216"/>
      <c r="E26" s="215"/>
      <c r="F26" s="216"/>
    </row>
    <row r="27" spans="1:6" ht="12.75" customHeight="1">
      <c r="A27" s="12" t="s">
        <v>67</v>
      </c>
      <c r="B27" s="2" t="s">
        <v>68</v>
      </c>
      <c r="C27" s="3"/>
      <c r="D27" s="216"/>
      <c r="E27" s="215"/>
      <c r="F27" s="216"/>
    </row>
    <row r="28" spans="1:6" ht="12.75" customHeight="1">
      <c r="A28" s="402" t="s">
        <v>41</v>
      </c>
      <c r="B28" s="403" t="s">
        <v>69</v>
      </c>
      <c r="C28" s="404"/>
      <c r="D28" s="405">
        <f>D26-D27</f>
        <v>0</v>
      </c>
      <c r="E28" s="405">
        <f>E26-E27</f>
        <v>0</v>
      </c>
      <c r="F28" s="405">
        <f>F26-F27</f>
        <v>0</v>
      </c>
    </row>
    <row r="29" spans="1:6" ht="12.75" customHeight="1">
      <c r="A29" s="402" t="s">
        <v>48</v>
      </c>
      <c r="B29" s="403" t="s">
        <v>448</v>
      </c>
      <c r="C29" s="404"/>
      <c r="D29" s="405">
        <f>D25+D28</f>
        <v>0</v>
      </c>
      <c r="E29" s="405">
        <f>E25+E28</f>
        <v>0</v>
      </c>
      <c r="F29" s="405">
        <f>F25+F28</f>
        <v>0</v>
      </c>
    </row>
    <row r="30" spans="1:9" ht="12.75" customHeight="1">
      <c r="A30" s="12" t="s">
        <v>70</v>
      </c>
      <c r="B30" s="2" t="s">
        <v>71</v>
      </c>
      <c r="C30" s="11"/>
      <c r="D30" s="216"/>
      <c r="E30" s="215"/>
      <c r="F30" s="216"/>
      <c r="G30" s="55" t="s">
        <v>700</v>
      </c>
      <c r="H30" s="651"/>
      <c r="I30" s="652">
        <f>IF(F30&gt;0,H30/F30,1)</f>
        <v>1</v>
      </c>
    </row>
    <row r="31" spans="1:6" ht="12.75" customHeight="1">
      <c r="A31" s="402" t="s">
        <v>50</v>
      </c>
      <c r="B31" s="403" t="s">
        <v>447</v>
      </c>
      <c r="C31" s="404"/>
      <c r="D31" s="405">
        <f>D29-D30</f>
        <v>0</v>
      </c>
      <c r="E31" s="405">
        <f>E29-E30</f>
        <v>0</v>
      </c>
      <c r="F31" s="405">
        <f>F29-F30</f>
        <v>0</v>
      </c>
    </row>
    <row r="32" spans="1:6" ht="12.75" customHeight="1">
      <c r="A32" s="23"/>
      <c r="B32" s="4" t="s">
        <v>78</v>
      </c>
      <c r="C32" s="4"/>
      <c r="D32" s="216"/>
      <c r="E32" s="215"/>
      <c r="F32" s="216"/>
    </row>
    <row r="33" spans="1:6" ht="12.75" customHeight="1">
      <c r="A33" s="26"/>
      <c r="B33" s="2" t="s">
        <v>72</v>
      </c>
      <c r="C33" s="3"/>
      <c r="D33" s="216"/>
      <c r="E33" s="218"/>
      <c r="F33" s="216"/>
    </row>
    <row r="34" spans="1:6" ht="25.5" customHeight="1">
      <c r="A34" s="406" t="s">
        <v>19</v>
      </c>
      <c r="B34" s="407" t="s">
        <v>446</v>
      </c>
      <c r="C34" s="408"/>
      <c r="D34" s="409">
        <f>D31-D33</f>
        <v>0</v>
      </c>
      <c r="E34" s="409">
        <f>E31-E33</f>
        <v>0</v>
      </c>
      <c r="F34" s="409">
        <f>F31-F33</f>
        <v>0</v>
      </c>
    </row>
  </sheetData>
  <mergeCells count="13">
    <mergeCell ref="B21:C21"/>
    <mergeCell ref="B11:C11"/>
    <mergeCell ref="A6:B6"/>
    <mergeCell ref="C6:D6"/>
    <mergeCell ref="E9:E10"/>
    <mergeCell ref="D2:E2"/>
    <mergeCell ref="A7:E7"/>
    <mergeCell ref="A8:F8"/>
    <mergeCell ref="E3:F3"/>
    <mergeCell ref="A9:A10"/>
    <mergeCell ref="B9:C10"/>
    <mergeCell ref="A5:B5"/>
    <mergeCell ref="C5:D5"/>
  </mergeCells>
  <printOptions/>
  <pageMargins left="0.75" right="0.75" top="1" bottom="1" header="0.5" footer="0.5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F6" sqref="F6"/>
    </sheetView>
  </sheetViews>
  <sheetFormatPr defaultColWidth="9.00390625" defaultRowHeight="12.75"/>
  <cols>
    <col min="1" max="1" width="9.25390625" style="0" customWidth="1"/>
    <col min="2" max="2" width="25.875" style="0" customWidth="1"/>
    <col min="3" max="3" width="13.125" style="0" customWidth="1"/>
    <col min="4" max="4" width="16.375" style="0" customWidth="1"/>
    <col min="5" max="5" width="18.625" style="0" customWidth="1"/>
  </cols>
  <sheetData>
    <row r="1" spans="4:5" ht="15">
      <c r="D1" s="767" t="s">
        <v>523</v>
      </c>
      <c r="E1" s="767"/>
    </row>
    <row r="2" spans="1:5" ht="28.5" customHeight="1">
      <c r="A2" s="779" t="s">
        <v>524</v>
      </c>
      <c r="B2" s="779"/>
      <c r="C2" s="779"/>
      <c r="D2" s="779"/>
      <c r="E2" s="779"/>
    </row>
    <row r="3" spans="1:5" ht="27.75" customHeight="1">
      <c r="A3" s="773" t="s">
        <v>385</v>
      </c>
      <c r="B3" s="773"/>
      <c r="C3" s="773"/>
      <c r="D3" s="773"/>
      <c r="E3" s="773"/>
    </row>
    <row r="4" spans="1:5" s="71" customFormat="1" ht="37.5" customHeight="1">
      <c r="A4" s="780">
        <f>MLE!C5</f>
        <v>0</v>
      </c>
      <c r="B4" s="780"/>
      <c r="C4" s="780"/>
      <c r="D4" s="780"/>
      <c r="E4" s="780"/>
    </row>
    <row r="5" spans="1:5" ht="15.75">
      <c r="A5" s="511"/>
      <c r="B5" s="557">
        <f>MLE!F2</f>
        <v>2004</v>
      </c>
      <c r="C5" s="546" t="s">
        <v>243</v>
      </c>
      <c r="D5" s="511"/>
      <c r="E5" s="511"/>
    </row>
    <row r="6" spans="1:5" ht="30" customHeight="1">
      <c r="A6" s="777"/>
      <c r="B6" s="777"/>
      <c r="C6" s="777"/>
      <c r="D6" s="777"/>
      <c r="E6" s="777"/>
    </row>
    <row r="7" spans="1:5" ht="24.75" customHeight="1" thickBot="1">
      <c r="A7" s="282" t="s">
        <v>239</v>
      </c>
      <c r="B7" s="481">
        <f>MLE!F10</f>
        <v>38352</v>
      </c>
      <c r="E7" s="55" t="s">
        <v>368</v>
      </c>
    </row>
    <row r="8" spans="1:5" s="285" customFormat="1" ht="34.5" customHeight="1" thickBot="1">
      <c r="A8" s="322" t="s">
        <v>525</v>
      </c>
      <c r="B8" s="775" t="s">
        <v>526</v>
      </c>
      <c r="C8" s="778"/>
      <c r="D8" s="776"/>
      <c r="E8" s="284" t="s">
        <v>527</v>
      </c>
    </row>
    <row r="9" ht="25.5" customHeight="1" thickTop="1"/>
    <row r="10" spans="1:5" ht="12.75">
      <c r="A10" s="36">
        <v>5511</v>
      </c>
      <c r="B10" t="s">
        <v>528</v>
      </c>
      <c r="C10" s="305"/>
      <c r="D10" s="547"/>
      <c r="E10" s="548"/>
    </row>
    <row r="11" spans="1:5" ht="12.75">
      <c r="A11" s="36">
        <v>5512</v>
      </c>
      <c r="B11" t="s">
        <v>529</v>
      </c>
      <c r="C11" s="305"/>
      <c r="D11" s="547"/>
      <c r="E11" s="548"/>
    </row>
    <row r="12" spans="1:5" ht="12.75">
      <c r="A12" s="36">
        <v>5513</v>
      </c>
      <c r="B12" t="s">
        <v>530</v>
      </c>
      <c r="C12" s="305"/>
      <c r="D12" s="547"/>
      <c r="E12" s="548"/>
    </row>
    <row r="13" spans="1:5" ht="12.75">
      <c r="A13" s="36">
        <v>5514</v>
      </c>
      <c r="B13" t="s">
        <v>531</v>
      </c>
      <c r="C13" s="305"/>
      <c r="D13" s="547"/>
      <c r="E13" s="548"/>
    </row>
    <row r="14" spans="1:5" ht="12.75">
      <c r="A14" s="36">
        <v>5515</v>
      </c>
      <c r="B14" t="s">
        <v>532</v>
      </c>
      <c r="C14" s="305"/>
      <c r="D14" s="547"/>
      <c r="E14" s="548"/>
    </row>
    <row r="15" spans="1:5" ht="12.75">
      <c r="A15" s="36">
        <v>5516</v>
      </c>
      <c r="B15" t="s">
        <v>533</v>
      </c>
      <c r="C15" s="305"/>
      <c r="D15" s="547"/>
      <c r="E15" s="548"/>
    </row>
    <row r="16" spans="1:5" ht="12.75">
      <c r="A16" s="36">
        <v>5517</v>
      </c>
      <c r="B16" t="s">
        <v>534</v>
      </c>
      <c r="C16" s="305"/>
      <c r="D16" s="547"/>
      <c r="E16" s="548"/>
    </row>
    <row r="17" spans="1:5" ht="12.75">
      <c r="A17" s="36">
        <v>5518</v>
      </c>
      <c r="B17" t="s">
        <v>535</v>
      </c>
      <c r="C17" s="305"/>
      <c r="D17" s="547"/>
      <c r="E17" s="548"/>
    </row>
    <row r="18" spans="1:5" ht="12.75">
      <c r="A18" s="36">
        <v>5521</v>
      </c>
      <c r="B18" t="s">
        <v>536</v>
      </c>
      <c r="C18" s="305"/>
      <c r="D18" s="305"/>
      <c r="E18" s="548"/>
    </row>
    <row r="19" spans="1:5" ht="12.75">
      <c r="A19" s="36">
        <v>5522</v>
      </c>
      <c r="B19" t="s">
        <v>537</v>
      </c>
      <c r="C19" s="305"/>
      <c r="D19" s="305"/>
      <c r="E19" s="548"/>
    </row>
    <row r="20" spans="1:5" ht="12.75">
      <c r="A20" s="36">
        <v>5523</v>
      </c>
      <c r="B20" t="s">
        <v>538</v>
      </c>
      <c r="C20" s="305"/>
      <c r="D20" s="305"/>
      <c r="E20" s="548"/>
    </row>
    <row r="21" spans="1:5" ht="12.75">
      <c r="A21" s="36">
        <v>5524</v>
      </c>
      <c r="B21" t="s">
        <v>539</v>
      </c>
      <c r="C21" s="305"/>
      <c r="D21" s="305"/>
      <c r="E21" s="548"/>
    </row>
    <row r="22" spans="1:5" ht="12.75">
      <c r="A22" s="36">
        <v>5525</v>
      </c>
      <c r="B22" t="s">
        <v>540</v>
      </c>
      <c r="C22" s="305"/>
      <c r="D22" s="305"/>
      <c r="E22" s="548"/>
    </row>
    <row r="23" spans="1:5" ht="12.75">
      <c r="A23" s="36">
        <v>5526</v>
      </c>
      <c r="B23" t="s">
        <v>541</v>
      </c>
      <c r="C23" s="305"/>
      <c r="D23" s="305"/>
      <c r="E23" s="548"/>
    </row>
    <row r="24" spans="1:5" ht="12.75">
      <c r="A24" s="36">
        <v>5527</v>
      </c>
      <c r="B24" t="s">
        <v>542</v>
      </c>
      <c r="C24" s="305"/>
      <c r="D24" s="305"/>
      <c r="E24" s="548"/>
    </row>
    <row r="25" spans="1:5" ht="12.75">
      <c r="A25" s="36">
        <v>5528</v>
      </c>
      <c r="B25" t="s">
        <v>543</v>
      </c>
      <c r="C25" s="305"/>
      <c r="D25" s="305"/>
      <c r="E25" s="548"/>
    </row>
    <row r="26" spans="1:5" ht="12.75">
      <c r="A26" s="36">
        <v>5529</v>
      </c>
      <c r="B26" t="s">
        <v>544</v>
      </c>
      <c r="C26" s="305"/>
      <c r="D26" s="305"/>
      <c r="E26" s="548"/>
    </row>
    <row r="27" spans="1:5" ht="12.75">
      <c r="A27" s="479">
        <v>5591</v>
      </c>
      <c r="B27" s="1" t="s">
        <v>545</v>
      </c>
      <c r="C27" s="549"/>
      <c r="D27" s="549"/>
      <c r="E27" s="550"/>
    </row>
    <row r="28" spans="1:5" ht="12.75">
      <c r="A28" s="479">
        <v>5592</v>
      </c>
      <c r="B28" s="551" t="s">
        <v>546</v>
      </c>
      <c r="C28" s="549"/>
      <c r="D28" s="549"/>
      <c r="E28" s="550"/>
    </row>
    <row r="29" spans="1:5" ht="9" customHeight="1" thickBot="1">
      <c r="A29" s="552"/>
      <c r="B29" s="323"/>
      <c r="C29" s="553"/>
      <c r="D29" s="553"/>
      <c r="E29" s="553"/>
    </row>
    <row r="30" spans="1:5" s="71" customFormat="1" ht="30.75" customHeight="1" thickBot="1" thickTop="1">
      <c r="A30" s="510"/>
      <c r="B30" s="554" t="s">
        <v>481</v>
      </c>
      <c r="C30" s="555"/>
      <c r="D30" s="555"/>
      <c r="E30" s="556">
        <f>SUM(E10:E28)</f>
        <v>0</v>
      </c>
    </row>
    <row r="31" ht="13.5" thickTop="1"/>
  </sheetData>
  <mergeCells count="6">
    <mergeCell ref="A6:E6"/>
    <mergeCell ref="B8:D8"/>
    <mergeCell ref="D1:E1"/>
    <mergeCell ref="A2:E2"/>
    <mergeCell ref="A3:E3"/>
    <mergeCell ref="A4:E4"/>
  </mergeCells>
  <printOptions/>
  <pageMargins left="0.75" right="0.75" top="1" bottom="1" header="0.5" footer="0.5"/>
  <pageSetup blackAndWhite="1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22">
      <selection activeCell="F9" sqref="F9"/>
    </sheetView>
  </sheetViews>
  <sheetFormatPr defaultColWidth="9.00390625" defaultRowHeight="12.75"/>
  <cols>
    <col min="1" max="2" width="4.875" style="101" customWidth="1"/>
    <col min="3" max="3" width="31.25390625" style="0" customWidth="1"/>
    <col min="4" max="4" width="27.875" style="0" customWidth="1"/>
    <col min="5" max="5" width="18.00390625" style="0" customWidth="1"/>
    <col min="6" max="6" width="10.00390625" style="0" customWidth="1"/>
    <col min="7" max="7" width="2.625" style="28" customWidth="1"/>
    <col min="8" max="8" width="27.125" style="600" customWidth="1"/>
    <col min="9" max="9" width="4.375" style="0" customWidth="1"/>
    <col min="10" max="10" width="3.375" style="0" customWidth="1"/>
    <col min="11" max="11" width="15.00390625" style="0" customWidth="1"/>
    <col min="12" max="12" width="17.375" style="0" customWidth="1"/>
    <col min="13" max="13" width="6.625" style="0" customWidth="1"/>
    <col min="14" max="14" width="4.125" style="0" customWidth="1"/>
    <col min="15" max="15" width="16.125" style="0" customWidth="1"/>
    <col min="16" max="16" width="18.00390625" style="0" customWidth="1"/>
  </cols>
  <sheetData>
    <row r="1" spans="1:7" ht="15">
      <c r="A1" s="767" t="s">
        <v>547</v>
      </c>
      <c r="B1" s="767"/>
      <c r="C1" s="767"/>
      <c r="D1" s="767"/>
      <c r="E1" s="767"/>
      <c r="F1" s="767"/>
      <c r="G1" s="599"/>
    </row>
    <row r="2" spans="1:7" ht="27" customHeight="1">
      <c r="A2" s="772" t="s">
        <v>548</v>
      </c>
      <c r="B2" s="772"/>
      <c r="C2" s="772"/>
      <c r="D2" s="772"/>
      <c r="E2" s="772"/>
      <c r="F2" s="772"/>
      <c r="G2" s="601"/>
    </row>
    <row r="3" spans="1:7" ht="27" customHeight="1">
      <c r="A3" s="810" t="s">
        <v>238</v>
      </c>
      <c r="B3" s="810"/>
      <c r="C3" s="810"/>
      <c r="D3" s="810"/>
      <c r="E3" s="810"/>
      <c r="F3" s="810"/>
      <c r="G3" s="602"/>
    </row>
    <row r="4" spans="1:7" ht="34.5" customHeight="1">
      <c r="A4" s="811">
        <f>MLE!C5</f>
        <v>0</v>
      </c>
      <c r="B4" s="811"/>
      <c r="C4" s="811"/>
      <c r="D4" s="811"/>
      <c r="E4" s="811"/>
      <c r="F4" s="811"/>
      <c r="G4" s="603"/>
    </row>
    <row r="5" spans="1:7" ht="15" customHeight="1">
      <c r="A5" s="807">
        <f>MLE!F2</f>
        <v>2004</v>
      </c>
      <c r="B5" s="807"/>
      <c r="C5" s="807"/>
      <c r="D5" s="808" t="s">
        <v>243</v>
      </c>
      <c r="E5" s="808"/>
      <c r="F5" s="808"/>
      <c r="G5" s="601"/>
    </row>
    <row r="6" spans="1:7" ht="25.5" customHeight="1" thickBot="1">
      <c r="A6" s="809">
        <f>MLE!F10</f>
        <v>38352</v>
      </c>
      <c r="B6" s="809"/>
      <c r="C6" s="809"/>
      <c r="D6" s="809"/>
      <c r="E6" s="809"/>
      <c r="F6" s="280" t="s">
        <v>549</v>
      </c>
      <c r="G6" s="604"/>
    </row>
    <row r="7" spans="1:11" ht="25.5" customHeight="1">
      <c r="A7" s="804" t="s">
        <v>550</v>
      </c>
      <c r="B7" s="805"/>
      <c r="C7" s="805"/>
      <c r="D7" s="805"/>
      <c r="E7" s="806"/>
      <c r="F7" s="605" t="s">
        <v>551</v>
      </c>
      <c r="G7" s="606"/>
      <c r="H7" s="607" t="s">
        <v>613</v>
      </c>
      <c r="I7" s="797" t="s">
        <v>614</v>
      </c>
      <c r="J7" s="797"/>
      <c r="K7" s="797"/>
    </row>
    <row r="8" spans="1:16" s="613" customFormat="1" ht="12" customHeight="1" thickBot="1">
      <c r="A8" s="608" t="s">
        <v>615</v>
      </c>
      <c r="B8" s="609" t="s">
        <v>616</v>
      </c>
      <c r="C8" s="803" t="s">
        <v>617</v>
      </c>
      <c r="D8" s="803"/>
      <c r="E8" s="609" t="s">
        <v>89</v>
      </c>
      <c r="F8" s="610" t="s">
        <v>90</v>
      </c>
      <c r="G8" s="611"/>
      <c r="H8" s="612"/>
      <c r="I8" s="798"/>
      <c r="J8" s="798"/>
      <c r="K8" s="798"/>
      <c r="L8" s="798"/>
      <c r="M8" s="798"/>
      <c r="N8" s="798"/>
      <c r="O8" s="798"/>
      <c r="P8" s="798"/>
    </row>
    <row r="9" spans="1:16" s="559" customFormat="1" ht="21.75" customHeight="1" thickTop="1">
      <c r="A9" s="614">
        <v>1</v>
      </c>
      <c r="B9" s="615" t="s">
        <v>565</v>
      </c>
      <c r="C9" s="789" t="s">
        <v>552</v>
      </c>
      <c r="D9" s="789"/>
      <c r="E9" s="558"/>
      <c r="F9" s="558"/>
      <c r="G9" s="616"/>
      <c r="H9" s="600"/>
      <c r="I9" s="793" t="s">
        <v>618</v>
      </c>
      <c r="J9" s="794"/>
      <c r="K9" s="794"/>
      <c r="L9" s="794"/>
      <c r="M9" s="795" t="s">
        <v>619</v>
      </c>
      <c r="N9" s="795"/>
      <c r="O9" s="617" t="s">
        <v>620</v>
      </c>
      <c r="P9" s="618" t="s">
        <v>621</v>
      </c>
    </row>
    <row r="10" spans="1:16" ht="13.5" customHeight="1">
      <c r="A10" s="619">
        <v>2</v>
      </c>
      <c r="B10" s="620" t="s">
        <v>575</v>
      </c>
      <c r="C10" s="786" t="s">
        <v>622</v>
      </c>
      <c r="D10" s="786"/>
      <c r="E10" s="561"/>
      <c r="F10" s="561"/>
      <c r="G10" s="572"/>
      <c r="I10" s="3" t="s">
        <v>623</v>
      </c>
      <c r="J10" s="3"/>
      <c r="K10" s="3" t="s">
        <v>624</v>
      </c>
      <c r="L10" s="3"/>
      <c r="M10" s="796" t="s">
        <v>625</v>
      </c>
      <c r="N10" s="796"/>
      <c r="O10" s="621" t="s">
        <v>626</v>
      </c>
      <c r="P10" s="621" t="s">
        <v>627</v>
      </c>
    </row>
    <row r="11" spans="1:16" ht="13.5" customHeight="1">
      <c r="A11" s="619">
        <v>3</v>
      </c>
      <c r="B11" s="620" t="s">
        <v>576</v>
      </c>
      <c r="C11" s="786" t="s">
        <v>628</v>
      </c>
      <c r="D11" s="786"/>
      <c r="E11" s="561"/>
      <c r="F11" s="561"/>
      <c r="G11" s="572"/>
      <c r="I11" s="4" t="s">
        <v>629</v>
      </c>
      <c r="J11" s="4"/>
      <c r="K11" s="4" t="s">
        <v>630</v>
      </c>
      <c r="L11" s="4"/>
      <c r="M11" s="791" t="s">
        <v>625</v>
      </c>
      <c r="N11" s="791"/>
      <c r="O11" s="622" t="s">
        <v>631</v>
      </c>
      <c r="P11" s="622" t="s">
        <v>627</v>
      </c>
    </row>
    <row r="12" spans="1:16" ht="13.5" customHeight="1">
      <c r="A12" s="619">
        <v>4</v>
      </c>
      <c r="B12" s="620" t="s">
        <v>632</v>
      </c>
      <c r="C12" s="786" t="s">
        <v>553</v>
      </c>
      <c r="D12" s="786"/>
      <c r="E12" s="786"/>
      <c r="F12" s="561"/>
      <c r="G12" s="572"/>
      <c r="I12" s="6"/>
      <c r="J12" s="6"/>
      <c r="K12" s="6" t="s">
        <v>624</v>
      </c>
      <c r="L12" s="6"/>
      <c r="M12" s="792" t="s">
        <v>633</v>
      </c>
      <c r="N12" s="792"/>
      <c r="O12" s="598" t="s">
        <v>626</v>
      </c>
      <c r="P12" s="598" t="s">
        <v>627</v>
      </c>
    </row>
    <row r="13" spans="1:7" ht="13.5" customHeight="1">
      <c r="A13" s="619">
        <v>5</v>
      </c>
      <c r="B13" s="620" t="s">
        <v>577</v>
      </c>
      <c r="C13" s="786" t="s">
        <v>634</v>
      </c>
      <c r="D13" s="786"/>
      <c r="E13" s="561"/>
      <c r="F13" s="561"/>
      <c r="G13" s="572"/>
    </row>
    <row r="14" spans="1:16" ht="13.5" customHeight="1">
      <c r="A14" s="619">
        <v>6</v>
      </c>
      <c r="B14" s="620"/>
      <c r="C14" s="786" t="s">
        <v>554</v>
      </c>
      <c r="D14" s="786"/>
      <c r="E14" s="786"/>
      <c r="F14" s="561"/>
      <c r="G14" s="572"/>
      <c r="I14" s="623" t="s">
        <v>635</v>
      </c>
      <c r="L14" s="624" t="s">
        <v>636</v>
      </c>
      <c r="P14" s="625" t="s">
        <v>637</v>
      </c>
    </row>
    <row r="15" spans="1:16" ht="13.5" customHeight="1">
      <c r="A15" s="619">
        <v>7</v>
      </c>
      <c r="B15" s="620"/>
      <c r="C15" s="786" t="s">
        <v>555</v>
      </c>
      <c r="D15" s="786"/>
      <c r="E15" s="786"/>
      <c r="F15" s="561"/>
      <c r="G15" s="572"/>
      <c r="I15" s="4" t="s">
        <v>623</v>
      </c>
      <c r="J15" s="626" t="s">
        <v>638</v>
      </c>
      <c r="K15" s="4" t="s">
        <v>639</v>
      </c>
      <c r="L15" s="627" t="s">
        <v>200</v>
      </c>
      <c r="M15" s="628" t="s">
        <v>623</v>
      </c>
      <c r="N15" s="629" t="s">
        <v>640</v>
      </c>
      <c r="O15" s="4" t="s">
        <v>641</v>
      </c>
      <c r="P15" s="622" t="s">
        <v>625</v>
      </c>
    </row>
    <row r="16" spans="1:16" ht="13.5" customHeight="1">
      <c r="A16" s="619"/>
      <c r="B16" s="620" t="s">
        <v>579</v>
      </c>
      <c r="C16" s="786" t="s">
        <v>642</v>
      </c>
      <c r="D16" s="786"/>
      <c r="E16" s="786"/>
      <c r="F16" s="561"/>
      <c r="G16" s="572"/>
      <c r="H16" s="630">
        <f>IF(F16=0,"",IF($D$89&gt;=0,IF(($F$16+$F$24+$F$33)&gt;$D$89*0.5,"(e+k+s) &lt; AEE 50%-a !",""),"Az AEE negatív!"))</f>
      </c>
      <c r="I16" s="6"/>
      <c r="J16" s="631" t="s">
        <v>643</v>
      </c>
      <c r="K16" s="6" t="s">
        <v>644</v>
      </c>
      <c r="L16" s="632" t="s">
        <v>627</v>
      </c>
      <c r="M16" s="6"/>
      <c r="N16" s="633"/>
      <c r="O16" s="6"/>
      <c r="P16" s="598"/>
    </row>
    <row r="17" spans="1:16" ht="13.5" customHeight="1">
      <c r="A17" s="619"/>
      <c r="B17" s="620" t="s">
        <v>645</v>
      </c>
      <c r="C17" s="786" t="s">
        <v>646</v>
      </c>
      <c r="D17" s="786"/>
      <c r="E17" s="786"/>
      <c r="F17" s="561"/>
      <c r="G17" s="572"/>
      <c r="H17" s="630">
        <f>IF(F17=0,"",IF(D89&gt;=0,IF(OR(F17&gt;D89*0.25,F17&gt;500000),"Túl magas az összeg!",""),"Az AEE negatív!"))</f>
      </c>
      <c r="I17" s="1" t="s">
        <v>629</v>
      </c>
      <c r="J17" s="626" t="s">
        <v>638</v>
      </c>
      <c r="K17" s="4" t="s">
        <v>639</v>
      </c>
      <c r="L17" s="627" t="s">
        <v>625</v>
      </c>
      <c r="M17" s="181" t="s">
        <v>629</v>
      </c>
      <c r="N17" s="629" t="s">
        <v>640</v>
      </c>
      <c r="O17" s="4" t="s">
        <v>641</v>
      </c>
      <c r="P17" s="181" t="s">
        <v>633</v>
      </c>
    </row>
    <row r="18" spans="1:16" ht="13.5" customHeight="1">
      <c r="A18" s="619">
        <v>8</v>
      </c>
      <c r="B18" s="620" t="s">
        <v>582</v>
      </c>
      <c r="C18" s="786" t="s">
        <v>556</v>
      </c>
      <c r="D18" s="786"/>
      <c r="E18" s="786"/>
      <c r="F18" s="561"/>
      <c r="G18" s="572"/>
      <c r="I18" s="6"/>
      <c r="J18" s="631" t="s">
        <v>643</v>
      </c>
      <c r="K18" s="6" t="s">
        <v>644</v>
      </c>
      <c r="L18" s="632" t="s">
        <v>627</v>
      </c>
      <c r="M18" s="6"/>
      <c r="N18" s="633" t="s">
        <v>640</v>
      </c>
      <c r="O18" s="6" t="s">
        <v>647</v>
      </c>
      <c r="P18" s="598" t="s">
        <v>627</v>
      </c>
    </row>
    <row r="19" spans="1:16" ht="13.5" customHeight="1">
      <c r="A19" s="619"/>
      <c r="B19" s="620" t="s">
        <v>640</v>
      </c>
      <c r="C19" s="786" t="s">
        <v>648</v>
      </c>
      <c r="D19" s="786"/>
      <c r="E19" s="786"/>
      <c r="F19" s="561"/>
      <c r="G19" s="572"/>
      <c r="I19" s="1"/>
      <c r="J19" s="335"/>
      <c r="K19" s="1"/>
      <c r="L19" s="181"/>
      <c r="M19" s="1"/>
      <c r="N19" s="634"/>
      <c r="O19" s="1"/>
      <c r="P19" s="181"/>
    </row>
    <row r="20" spans="1:7" ht="13.5" customHeight="1">
      <c r="A20" s="619"/>
      <c r="B20" s="620" t="s">
        <v>584</v>
      </c>
      <c r="C20" s="786" t="s">
        <v>649</v>
      </c>
      <c r="D20" s="786"/>
      <c r="E20" s="786"/>
      <c r="F20" s="561"/>
      <c r="G20" s="572"/>
    </row>
    <row r="21" spans="1:16" ht="13.5" customHeight="1">
      <c r="A21" s="619">
        <v>10</v>
      </c>
      <c r="B21" s="620"/>
      <c r="C21" s="786" t="s">
        <v>650</v>
      </c>
      <c r="D21" s="786"/>
      <c r="E21" s="786"/>
      <c r="F21" s="561"/>
      <c r="G21" s="572"/>
      <c r="I21" s="793" t="s">
        <v>651</v>
      </c>
      <c r="J21" s="794"/>
      <c r="K21" s="794"/>
      <c r="L21" s="794"/>
      <c r="M21" s="795" t="s">
        <v>619</v>
      </c>
      <c r="N21" s="795"/>
      <c r="O21" s="617" t="s">
        <v>620</v>
      </c>
      <c r="P21" s="618" t="s">
        <v>621</v>
      </c>
    </row>
    <row r="22" spans="1:16" ht="13.5" customHeight="1">
      <c r="A22" s="619">
        <v>11</v>
      </c>
      <c r="B22" s="620" t="s">
        <v>652</v>
      </c>
      <c r="C22" s="786" t="s">
        <v>653</v>
      </c>
      <c r="D22" s="786"/>
      <c r="E22" s="786"/>
      <c r="F22" s="561"/>
      <c r="G22" s="572"/>
      <c r="I22" s="3" t="s">
        <v>623</v>
      </c>
      <c r="J22" s="3"/>
      <c r="K22" s="3" t="s">
        <v>624</v>
      </c>
      <c r="L22" s="3"/>
      <c r="M22" s="791">
        <v>35</v>
      </c>
      <c r="N22" s="791"/>
      <c r="O22" s="621" t="s">
        <v>626</v>
      </c>
      <c r="P22" s="621">
        <v>35</v>
      </c>
    </row>
    <row r="23" spans="1:16" ht="13.5" customHeight="1">
      <c r="A23" s="619">
        <v>12</v>
      </c>
      <c r="B23" s="620" t="s">
        <v>654</v>
      </c>
      <c r="C23" s="786" t="s">
        <v>557</v>
      </c>
      <c r="D23" s="786"/>
      <c r="E23" s="786"/>
      <c r="F23" s="561"/>
      <c r="G23" s="572"/>
      <c r="I23" s="4" t="s">
        <v>629</v>
      </c>
      <c r="J23" s="4"/>
      <c r="K23" s="4" t="s">
        <v>630</v>
      </c>
      <c r="L23" s="4"/>
      <c r="M23" s="791">
        <v>35</v>
      </c>
      <c r="N23" s="791"/>
      <c r="O23" s="622" t="s">
        <v>631</v>
      </c>
      <c r="P23" s="622">
        <v>35</v>
      </c>
    </row>
    <row r="24" spans="1:16" ht="13.5" customHeight="1">
      <c r="A24" s="619">
        <v>13</v>
      </c>
      <c r="B24" s="620" t="s">
        <v>655</v>
      </c>
      <c r="C24" s="786" t="s">
        <v>656</v>
      </c>
      <c r="D24" s="786"/>
      <c r="E24" s="786"/>
      <c r="F24" s="561"/>
      <c r="G24" s="572"/>
      <c r="H24" s="630">
        <f>IF(F24=0,"",IF($D$89&gt;=0,IF(($F$16+$F$24+$F$33)&gt;$D$89*0.5,"(e+k+s) &lt; AEE 50%-a !",""),"Az AEE negatív!"))</f>
      </c>
      <c r="I24" s="6"/>
      <c r="J24" s="6"/>
      <c r="K24" s="6" t="s">
        <v>624</v>
      </c>
      <c r="L24" s="6"/>
      <c r="M24" s="792">
        <v>40</v>
      </c>
      <c r="N24" s="792"/>
      <c r="O24" s="598" t="s">
        <v>626</v>
      </c>
      <c r="P24" s="598">
        <v>40</v>
      </c>
    </row>
    <row r="25" spans="1:7" ht="13.5" customHeight="1">
      <c r="A25" s="619">
        <v>14</v>
      </c>
      <c r="B25" s="620" t="s">
        <v>657</v>
      </c>
      <c r="C25" s="786" t="s">
        <v>558</v>
      </c>
      <c r="D25" s="786"/>
      <c r="E25" s="786"/>
      <c r="F25" s="561"/>
      <c r="G25" s="572"/>
    </row>
    <row r="26" spans="1:16" ht="13.5" customHeight="1">
      <c r="A26" s="619">
        <v>15</v>
      </c>
      <c r="B26" s="620" t="s">
        <v>658</v>
      </c>
      <c r="C26" s="786" t="s">
        <v>559</v>
      </c>
      <c r="D26" s="786"/>
      <c r="E26" s="786"/>
      <c r="F26" s="561"/>
      <c r="G26" s="572"/>
      <c r="I26" s="623" t="s">
        <v>635</v>
      </c>
      <c r="L26" s="624" t="s">
        <v>636</v>
      </c>
      <c r="P26" s="625" t="s">
        <v>637</v>
      </c>
    </row>
    <row r="27" spans="1:16" ht="13.5" customHeight="1">
      <c r="A27" s="619">
        <v>16</v>
      </c>
      <c r="B27" s="620" t="s">
        <v>659</v>
      </c>
      <c r="C27" s="786" t="s">
        <v>660</v>
      </c>
      <c r="D27" s="786"/>
      <c r="E27" s="786"/>
      <c r="F27" s="561"/>
      <c r="G27" s="572"/>
      <c r="I27" s="4" t="s">
        <v>623</v>
      </c>
      <c r="J27" s="626" t="s">
        <v>638</v>
      </c>
      <c r="K27" s="4" t="s">
        <v>639</v>
      </c>
      <c r="L27" s="627" t="s">
        <v>200</v>
      </c>
      <c r="M27" s="628" t="s">
        <v>623</v>
      </c>
      <c r="N27" s="629" t="s">
        <v>640</v>
      </c>
      <c r="O27" s="4" t="s">
        <v>641</v>
      </c>
      <c r="P27" s="622">
        <v>35</v>
      </c>
    </row>
    <row r="28" spans="1:16" ht="26.25" customHeight="1">
      <c r="A28" s="635">
        <v>17</v>
      </c>
      <c r="B28" s="636" t="s">
        <v>638</v>
      </c>
      <c r="C28" s="786" t="s">
        <v>661</v>
      </c>
      <c r="D28" s="786"/>
      <c r="E28" s="562"/>
      <c r="F28" s="563"/>
      <c r="G28" s="637"/>
      <c r="I28" s="638"/>
      <c r="J28" s="639" t="s">
        <v>643</v>
      </c>
      <c r="K28" s="638" t="s">
        <v>644</v>
      </c>
      <c r="L28" s="640">
        <v>35</v>
      </c>
      <c r="M28" s="638"/>
      <c r="N28" s="641"/>
      <c r="O28" s="638"/>
      <c r="P28" s="642"/>
    </row>
    <row r="29" spans="1:16" ht="13.5" customHeight="1">
      <c r="A29" s="619">
        <v>18</v>
      </c>
      <c r="B29" s="620" t="s">
        <v>643</v>
      </c>
      <c r="C29" s="786" t="s">
        <v>662</v>
      </c>
      <c r="D29" s="786"/>
      <c r="E29" s="786"/>
      <c r="F29" s="561"/>
      <c r="G29" s="572"/>
      <c r="I29" s="1" t="s">
        <v>629</v>
      </c>
      <c r="J29" s="626" t="s">
        <v>638</v>
      </c>
      <c r="K29" s="4" t="s">
        <v>639</v>
      </c>
      <c r="L29" s="627">
        <v>35</v>
      </c>
      <c r="M29" s="181" t="s">
        <v>629</v>
      </c>
      <c r="N29" s="629" t="s">
        <v>640</v>
      </c>
      <c r="O29" s="4" t="s">
        <v>641</v>
      </c>
      <c r="P29" s="181">
        <v>40</v>
      </c>
    </row>
    <row r="30" spans="1:16" ht="13.5" customHeight="1">
      <c r="A30" s="619"/>
      <c r="B30" s="620" t="s">
        <v>663</v>
      </c>
      <c r="C30" s="786" t="s">
        <v>664</v>
      </c>
      <c r="D30" s="786"/>
      <c r="E30" s="786"/>
      <c r="F30" s="561"/>
      <c r="G30" s="572"/>
      <c r="I30" s="6"/>
      <c r="J30" s="631" t="s">
        <v>643</v>
      </c>
      <c r="K30" s="6" t="s">
        <v>644</v>
      </c>
      <c r="L30" s="632">
        <v>40</v>
      </c>
      <c r="M30" s="6"/>
      <c r="N30" s="633" t="s">
        <v>640</v>
      </c>
      <c r="O30" s="6" t="s">
        <v>647</v>
      </c>
      <c r="P30" s="598">
        <v>35</v>
      </c>
    </row>
    <row r="31" spans="1:7" ht="13.5" customHeight="1">
      <c r="A31" s="619">
        <v>20</v>
      </c>
      <c r="B31" s="620" t="s">
        <v>665</v>
      </c>
      <c r="C31" s="786" t="s">
        <v>666</v>
      </c>
      <c r="D31" s="786"/>
      <c r="E31" s="786"/>
      <c r="F31" s="561"/>
      <c r="G31" s="572"/>
    </row>
    <row r="32" spans="1:7" ht="13.5" customHeight="1">
      <c r="A32" s="643"/>
      <c r="B32" s="644" t="s">
        <v>667</v>
      </c>
      <c r="C32" s="786" t="s">
        <v>668</v>
      </c>
      <c r="D32" s="786"/>
      <c r="E32" s="786"/>
      <c r="F32" s="561"/>
      <c r="G32" s="572"/>
    </row>
    <row r="33" spans="1:8" ht="13.5" customHeight="1">
      <c r="A33" s="643"/>
      <c r="B33" s="644" t="s">
        <v>669</v>
      </c>
      <c r="C33" s="786" t="s">
        <v>670</v>
      </c>
      <c r="D33" s="786"/>
      <c r="E33" s="786"/>
      <c r="F33" s="561"/>
      <c r="G33" s="572"/>
      <c r="H33" s="630">
        <f>IF(F33=0,"",IF($D$89&gt;=0,IF(($F$16+$F$24+$F$33)&gt;$D$89*0.5,"(e+k+s) &lt; AEE 50%-a !",""),"Az AEE negatív!"))</f>
      </c>
    </row>
    <row r="34" spans="1:7" ht="13.5" customHeight="1">
      <c r="A34" s="619">
        <v>22</v>
      </c>
      <c r="B34" s="620" t="s">
        <v>671</v>
      </c>
      <c r="C34" s="786" t="s">
        <v>560</v>
      </c>
      <c r="D34" s="786"/>
      <c r="E34" s="786"/>
      <c r="F34" s="561"/>
      <c r="G34" s="572"/>
    </row>
    <row r="35" spans="1:7" ht="13.5" customHeight="1">
      <c r="A35" s="619">
        <v>23</v>
      </c>
      <c r="B35" s="620" t="s">
        <v>672</v>
      </c>
      <c r="C35" s="786" t="s">
        <v>673</v>
      </c>
      <c r="D35" s="786"/>
      <c r="E35" s="786"/>
      <c r="F35" s="561"/>
      <c r="G35" s="572"/>
    </row>
    <row r="36" spans="1:8" ht="13.5" customHeight="1">
      <c r="A36" s="619">
        <v>24</v>
      </c>
      <c r="B36" s="620" t="s">
        <v>674</v>
      </c>
      <c r="C36" s="786" t="s">
        <v>675</v>
      </c>
      <c r="D36" s="786"/>
      <c r="E36" s="786"/>
      <c r="F36" s="561"/>
      <c r="G36" s="572"/>
      <c r="H36" s="630">
        <f>IF(F36&gt;(50*12*0.5),"Max a minimálbér 50%-a!","")</f>
      </c>
    </row>
    <row r="37" spans="1:7" ht="13.5" customHeight="1">
      <c r="A37" s="643">
        <v>25</v>
      </c>
      <c r="B37" s="644" t="s">
        <v>676</v>
      </c>
      <c r="C37" s="786" t="s">
        <v>677</v>
      </c>
      <c r="D37" s="786"/>
      <c r="E37" s="564"/>
      <c r="F37" s="561"/>
      <c r="G37" s="572"/>
    </row>
    <row r="38" spans="1:7" ht="13.5" customHeight="1">
      <c r="A38" s="643"/>
      <c r="B38" s="644" t="s">
        <v>678</v>
      </c>
      <c r="C38" s="786" t="s">
        <v>561</v>
      </c>
      <c r="D38" s="786"/>
      <c r="E38" s="786"/>
      <c r="F38" s="561"/>
      <c r="G38" s="572"/>
    </row>
    <row r="39" spans="1:8" ht="13.5" customHeight="1">
      <c r="A39" s="619">
        <v>26</v>
      </c>
      <c r="B39" s="620" t="s">
        <v>679</v>
      </c>
      <c r="C39" s="786" t="s">
        <v>680</v>
      </c>
      <c r="D39" s="786"/>
      <c r="E39" s="786"/>
      <c r="F39" s="561"/>
      <c r="G39" s="572"/>
      <c r="H39" s="630">
        <f>IF(D89&gt;=0,IF(OR(F39&gt;D89,F39&gt;30000),"Túl magas az összeg!",""),"Az AEE negatív!")</f>
      </c>
    </row>
    <row r="40" spans="1:8" ht="25.5" customHeight="1" thickBot="1">
      <c r="A40" s="645"/>
      <c r="B40" s="646" t="s">
        <v>681</v>
      </c>
      <c r="C40" s="787" t="s">
        <v>682</v>
      </c>
      <c r="D40" s="787"/>
      <c r="E40" s="787"/>
      <c r="F40" s="565"/>
      <c r="G40" s="572"/>
      <c r="H40" s="630"/>
    </row>
    <row r="41" spans="1:8" s="559" customFormat="1" ht="18" customHeight="1" thickTop="1">
      <c r="A41" s="781" t="s">
        <v>562</v>
      </c>
      <c r="B41" s="781"/>
      <c r="C41" s="781"/>
      <c r="D41" s="781"/>
      <c r="E41" s="781"/>
      <c r="F41" s="566">
        <f>SUM(F9:F40)</f>
        <v>0</v>
      </c>
      <c r="G41" s="566"/>
      <c r="H41" s="600"/>
    </row>
    <row r="42" spans="1:7" ht="19.5" customHeight="1" thickBot="1">
      <c r="A42" s="758" t="s">
        <v>549</v>
      </c>
      <c r="B42" s="758"/>
      <c r="C42" s="758"/>
      <c r="D42" s="758"/>
      <c r="E42" s="758"/>
      <c r="F42" s="758"/>
      <c r="G42" s="604"/>
    </row>
    <row r="43" spans="1:7" ht="24" customHeight="1">
      <c r="A43" s="800" t="s">
        <v>563</v>
      </c>
      <c r="B43" s="801"/>
      <c r="C43" s="801"/>
      <c r="D43" s="801"/>
      <c r="E43" s="802"/>
      <c r="F43" s="647" t="s">
        <v>551</v>
      </c>
      <c r="G43" s="606"/>
    </row>
    <row r="44" spans="1:8" s="613" customFormat="1" ht="12" customHeight="1" thickBot="1">
      <c r="A44" s="608" t="s">
        <v>615</v>
      </c>
      <c r="B44" s="609" t="s">
        <v>683</v>
      </c>
      <c r="C44" s="803" t="s">
        <v>617</v>
      </c>
      <c r="D44" s="803"/>
      <c r="E44" s="609" t="s">
        <v>89</v>
      </c>
      <c r="F44" s="610" t="s">
        <v>90</v>
      </c>
      <c r="G44" s="611"/>
      <c r="H44" s="612"/>
    </row>
    <row r="45" spans="1:8" s="559" customFormat="1" ht="21.75" customHeight="1" thickTop="1">
      <c r="A45" s="614">
        <v>1</v>
      </c>
      <c r="B45" s="615" t="s">
        <v>565</v>
      </c>
      <c r="C45" s="789" t="s">
        <v>684</v>
      </c>
      <c r="D45" s="789"/>
      <c r="E45" s="789"/>
      <c r="F45" s="558"/>
      <c r="G45" s="616"/>
      <c r="H45" s="600"/>
    </row>
    <row r="46" spans="1:7" ht="13.5" customHeight="1">
      <c r="A46" s="619">
        <v>2</v>
      </c>
      <c r="B46" s="620" t="s">
        <v>575</v>
      </c>
      <c r="C46" s="786" t="s">
        <v>685</v>
      </c>
      <c r="D46" s="786"/>
      <c r="E46" s="786"/>
      <c r="F46" s="561"/>
      <c r="G46" s="572"/>
    </row>
    <row r="47" spans="1:7" ht="13.5" customHeight="1">
      <c r="A47" s="619">
        <v>3</v>
      </c>
      <c r="B47" s="620" t="s">
        <v>577</v>
      </c>
      <c r="C47" s="786" t="s">
        <v>564</v>
      </c>
      <c r="D47" s="786"/>
      <c r="E47" s="786"/>
      <c r="F47" s="567">
        <f>SUM(F48:F60)</f>
        <v>0</v>
      </c>
      <c r="G47" s="572"/>
    </row>
    <row r="48" spans="1:7" ht="25.5" customHeight="1">
      <c r="A48" s="568"/>
      <c r="B48" s="620" t="s">
        <v>686</v>
      </c>
      <c r="C48" s="786" t="s">
        <v>566</v>
      </c>
      <c r="D48" s="786"/>
      <c r="E48" s="786"/>
      <c r="F48" s="569">
        <f>SUM(E51:E55)</f>
        <v>0</v>
      </c>
      <c r="G48" s="637"/>
    </row>
    <row r="49" spans="1:7" ht="12.75" customHeight="1">
      <c r="A49" s="568"/>
      <c r="B49" s="620"/>
      <c r="C49" s="560" t="s">
        <v>567</v>
      </c>
      <c r="D49" s="570"/>
      <c r="E49" s="571">
        <f>IF(D49&lt;6000000,0,(D49-6000000)/6000000)</f>
        <v>0</v>
      </c>
      <c r="F49" s="572"/>
      <c r="G49" s="572"/>
    </row>
    <row r="50" spans="1:7" ht="12.75" customHeight="1">
      <c r="A50" s="568"/>
      <c r="B50" s="620"/>
      <c r="C50" s="790" t="s">
        <v>568</v>
      </c>
      <c r="D50" s="790"/>
      <c r="E50" s="571" t="s">
        <v>569</v>
      </c>
      <c r="F50" s="572"/>
      <c r="G50" s="572"/>
    </row>
    <row r="51" spans="1:7" ht="12.75" customHeight="1">
      <c r="A51" s="568"/>
      <c r="B51" s="620"/>
      <c r="C51" s="560" t="s">
        <v>570</v>
      </c>
      <c r="D51" s="573"/>
      <c r="E51" s="574">
        <f>ROUND(D51*$E$49/1000,0)</f>
        <v>0</v>
      </c>
      <c r="F51" s="572"/>
      <c r="G51" s="572"/>
    </row>
    <row r="52" spans="1:7" ht="12.75" customHeight="1">
      <c r="A52" s="568"/>
      <c r="B52" s="620"/>
      <c r="C52" s="560" t="s">
        <v>571</v>
      </c>
      <c r="D52" s="573"/>
      <c r="E52" s="574">
        <f>ROUND(D52*$E$49/1000,0)</f>
        <v>0</v>
      </c>
      <c r="F52" s="572"/>
      <c r="G52" s="572"/>
    </row>
    <row r="53" spans="1:7" ht="12.75" customHeight="1">
      <c r="A53" s="568"/>
      <c r="B53" s="620"/>
      <c r="C53" s="560" t="s">
        <v>572</v>
      </c>
      <c r="D53" s="573"/>
      <c r="E53" s="574">
        <f>ROUND(D53*$E$49/1000,0)</f>
        <v>0</v>
      </c>
      <c r="F53" s="572"/>
      <c r="G53" s="572"/>
    </row>
    <row r="54" spans="1:7" ht="12.75" customHeight="1">
      <c r="A54" s="568"/>
      <c r="B54" s="620"/>
      <c r="C54" s="560" t="s">
        <v>573</v>
      </c>
      <c r="D54" s="573"/>
      <c r="E54" s="574">
        <f>ROUND(D54*$E$49/1000,0)</f>
        <v>0</v>
      </c>
      <c r="F54" s="572"/>
      <c r="G54" s="572"/>
    </row>
    <row r="55" spans="1:7" ht="12.75" customHeight="1">
      <c r="A55" s="568"/>
      <c r="B55" s="620"/>
      <c r="C55" s="560" t="s">
        <v>574</v>
      </c>
      <c r="D55" s="573"/>
      <c r="E55" s="574">
        <f>ROUND(D55*$E$49/1000,0)</f>
        <v>0</v>
      </c>
      <c r="F55" s="572"/>
      <c r="G55" s="572"/>
    </row>
    <row r="56" spans="1:7" ht="13.5" customHeight="1">
      <c r="A56" s="568"/>
      <c r="B56" s="620" t="s">
        <v>687</v>
      </c>
      <c r="C56" s="786" t="s">
        <v>578</v>
      </c>
      <c r="D56" s="786"/>
      <c r="E56" s="786"/>
      <c r="F56" s="575"/>
      <c r="G56" s="572"/>
    </row>
    <row r="57" spans="1:7" ht="13.5" customHeight="1">
      <c r="A57" s="568"/>
      <c r="B57" s="620" t="s">
        <v>688</v>
      </c>
      <c r="C57" s="786" t="s">
        <v>580</v>
      </c>
      <c r="D57" s="786"/>
      <c r="E57" s="786"/>
      <c r="F57" s="575"/>
      <c r="G57" s="572"/>
    </row>
    <row r="58" spans="1:7" ht="13.5" customHeight="1">
      <c r="A58" s="568"/>
      <c r="B58" s="620" t="s">
        <v>689</v>
      </c>
      <c r="C58" s="786" t="s">
        <v>581</v>
      </c>
      <c r="D58" s="786"/>
      <c r="E58" s="786"/>
      <c r="F58" s="575"/>
      <c r="G58" s="572"/>
    </row>
    <row r="59" spans="1:7" ht="13.5" customHeight="1">
      <c r="A59" s="568"/>
      <c r="B59" s="620" t="s">
        <v>690</v>
      </c>
      <c r="C59" s="786" t="s">
        <v>583</v>
      </c>
      <c r="D59" s="786"/>
      <c r="E59" s="786"/>
      <c r="F59" s="575"/>
      <c r="G59" s="572"/>
    </row>
    <row r="60" spans="1:7" ht="13.5" customHeight="1">
      <c r="A60" s="568"/>
      <c r="B60" s="620"/>
      <c r="C60" s="786" t="s">
        <v>585</v>
      </c>
      <c r="D60" s="786"/>
      <c r="E60" s="786"/>
      <c r="F60" s="575"/>
      <c r="G60" s="572"/>
    </row>
    <row r="61" spans="1:7" ht="13.5" customHeight="1">
      <c r="A61" s="619">
        <v>4</v>
      </c>
      <c r="B61" s="620" t="s">
        <v>579</v>
      </c>
      <c r="C61" s="786" t="s">
        <v>691</v>
      </c>
      <c r="D61" s="786"/>
      <c r="E61" s="786"/>
      <c r="F61" s="561"/>
      <c r="G61" s="572"/>
    </row>
    <row r="62" spans="1:7" ht="13.5" customHeight="1">
      <c r="A62" s="619">
        <v>5</v>
      </c>
      <c r="B62" s="620"/>
      <c r="C62" s="786" t="s">
        <v>586</v>
      </c>
      <c r="D62" s="786"/>
      <c r="E62" s="786"/>
      <c r="F62" s="561"/>
      <c r="G62" s="572"/>
    </row>
    <row r="63" spans="1:8" ht="13.5" customHeight="1">
      <c r="A63" s="619">
        <v>6</v>
      </c>
      <c r="B63" s="620" t="s">
        <v>640</v>
      </c>
      <c r="C63" s="786" t="s">
        <v>692</v>
      </c>
      <c r="D63" s="786"/>
      <c r="E63" s="786"/>
      <c r="F63" s="561"/>
      <c r="G63" s="572"/>
      <c r="H63" s="630">
        <f>IF(F28&gt;0,"+előző adóév visszaírt ért.veszt","")</f>
      </c>
    </row>
    <row r="64" spans="1:7" ht="13.5" customHeight="1">
      <c r="A64" s="619">
        <v>7</v>
      </c>
      <c r="B64" s="620" t="s">
        <v>584</v>
      </c>
      <c r="C64" s="786" t="s">
        <v>587</v>
      </c>
      <c r="D64" s="786"/>
      <c r="E64" s="786"/>
      <c r="F64" s="561"/>
      <c r="G64" s="572"/>
    </row>
    <row r="65" spans="1:8" s="576" customFormat="1" ht="13.5" customHeight="1">
      <c r="A65" s="619">
        <v>9</v>
      </c>
      <c r="B65" s="620" t="s">
        <v>654</v>
      </c>
      <c r="C65" s="786" t="s">
        <v>588</v>
      </c>
      <c r="D65" s="786"/>
      <c r="E65" s="786"/>
      <c r="F65" s="572">
        <f>IF(D68&lt;D69,D66*(1-E68),0)</f>
        <v>0</v>
      </c>
      <c r="G65" s="572"/>
      <c r="H65" s="600"/>
    </row>
    <row r="66" spans="1:8" s="354" customFormat="1" ht="13.5" customHeight="1">
      <c r="A66" s="620"/>
      <c r="B66" s="620"/>
      <c r="C66" s="577" t="s">
        <v>589</v>
      </c>
      <c r="D66" s="578"/>
      <c r="E66" s="579"/>
      <c r="F66" s="580"/>
      <c r="G66" s="580"/>
      <c r="H66" s="600"/>
    </row>
    <row r="67" spans="1:8" s="354" customFormat="1" ht="13.5" customHeight="1">
      <c r="A67" s="620"/>
      <c r="B67" s="620"/>
      <c r="C67" s="577" t="s">
        <v>590</v>
      </c>
      <c r="D67" s="578"/>
      <c r="E67" s="579"/>
      <c r="F67" s="580"/>
      <c r="G67" s="580"/>
      <c r="H67" s="600"/>
    </row>
    <row r="68" spans="1:8" s="354" customFormat="1" ht="13.5" customHeight="1">
      <c r="A68" s="620"/>
      <c r="B68" s="620"/>
      <c r="C68" s="581" t="s">
        <v>591</v>
      </c>
      <c r="D68" s="582">
        <f>D67*3</f>
        <v>0</v>
      </c>
      <c r="E68" s="799">
        <f>IF(D69=0,0,D68/D69)</f>
        <v>0</v>
      </c>
      <c r="F68" s="580"/>
      <c r="G68" s="580"/>
      <c r="H68" s="600"/>
    </row>
    <row r="69" spans="1:8" s="354" customFormat="1" ht="13.5" customHeight="1">
      <c r="A69" s="620"/>
      <c r="B69" s="620"/>
      <c r="C69" s="577" t="s">
        <v>592</v>
      </c>
      <c r="D69" s="578"/>
      <c r="E69" s="799"/>
      <c r="F69" s="580"/>
      <c r="G69" s="580"/>
      <c r="H69" s="600"/>
    </row>
    <row r="70" spans="1:8" s="354" customFormat="1" ht="13.5" customHeight="1">
      <c r="A70" s="620"/>
      <c r="B70" s="620" t="s">
        <v>655</v>
      </c>
      <c r="C70" s="786" t="s">
        <v>693</v>
      </c>
      <c r="D70" s="786"/>
      <c r="E70" s="786"/>
      <c r="F70" s="580"/>
      <c r="G70" s="580"/>
      <c r="H70" s="600"/>
    </row>
    <row r="71" spans="1:8" s="576" customFormat="1" ht="13.5" customHeight="1">
      <c r="A71" s="619">
        <v>10</v>
      </c>
      <c r="B71" s="620" t="s">
        <v>659</v>
      </c>
      <c r="C71" s="786" t="s">
        <v>593</v>
      </c>
      <c r="D71" s="786"/>
      <c r="E71" s="786"/>
      <c r="F71" s="561"/>
      <c r="G71" s="572"/>
      <c r="H71" s="600"/>
    </row>
    <row r="72" spans="1:8" s="576" customFormat="1" ht="26.25" customHeight="1">
      <c r="A72" s="619">
        <v>11</v>
      </c>
      <c r="B72" s="620" t="s">
        <v>638</v>
      </c>
      <c r="C72" s="786" t="s">
        <v>694</v>
      </c>
      <c r="D72" s="786"/>
      <c r="E72" s="786"/>
      <c r="F72" s="563"/>
      <c r="G72" s="572"/>
      <c r="H72" s="648"/>
    </row>
    <row r="73" spans="1:7" ht="13.5" customHeight="1">
      <c r="A73" s="619">
        <v>12</v>
      </c>
      <c r="B73" s="620" t="s">
        <v>663</v>
      </c>
      <c r="C73" s="786" t="s">
        <v>594</v>
      </c>
      <c r="D73" s="786"/>
      <c r="E73" s="786"/>
      <c r="F73" s="561"/>
      <c r="G73" s="572"/>
    </row>
    <row r="74" spans="1:7" ht="13.5" customHeight="1">
      <c r="A74" s="619">
        <v>13</v>
      </c>
      <c r="B74" s="620" t="s">
        <v>665</v>
      </c>
      <c r="C74" s="786" t="s">
        <v>595</v>
      </c>
      <c r="D74" s="786"/>
      <c r="E74" s="786"/>
      <c r="F74" s="561"/>
      <c r="G74" s="572"/>
    </row>
    <row r="75" spans="1:8" ht="13.5" customHeight="1">
      <c r="A75" s="619"/>
      <c r="B75" s="620" t="s">
        <v>667</v>
      </c>
      <c r="C75" s="786" t="s">
        <v>695</v>
      </c>
      <c r="D75" s="786"/>
      <c r="E75" s="786"/>
      <c r="F75" s="561"/>
      <c r="G75" s="572"/>
      <c r="H75" s="630">
        <f>IF(F19&gt;0,"7§ (1) gy) szerint kiv.rész...","")</f>
      </c>
    </row>
    <row r="76" spans="1:7" ht="13.5" customHeight="1">
      <c r="A76" s="619">
        <v>14</v>
      </c>
      <c r="B76" s="620" t="s">
        <v>669</v>
      </c>
      <c r="C76" s="786" t="s">
        <v>596</v>
      </c>
      <c r="D76" s="786"/>
      <c r="E76" s="786"/>
      <c r="F76" s="561"/>
      <c r="G76" s="572"/>
    </row>
    <row r="77" spans="1:8" ht="13.5" customHeight="1">
      <c r="A77" s="619">
        <v>15</v>
      </c>
      <c r="B77" s="620" t="s">
        <v>671</v>
      </c>
      <c r="C77" s="786" t="s">
        <v>696</v>
      </c>
      <c r="D77" s="786"/>
      <c r="E77" s="786"/>
      <c r="F77" s="561"/>
      <c r="G77" s="572"/>
      <c r="H77" s="630">
        <f>IF(F20&gt;0,"7§ (1) h) szerint kiv.rész...","")</f>
      </c>
    </row>
    <row r="78" spans="1:7" ht="13.5" customHeight="1">
      <c r="A78" s="619">
        <v>16</v>
      </c>
      <c r="B78" s="620" t="s">
        <v>672</v>
      </c>
      <c r="C78" s="786" t="s">
        <v>697</v>
      </c>
      <c r="D78" s="786"/>
      <c r="E78" s="786"/>
      <c r="F78" s="561"/>
      <c r="G78" s="572"/>
    </row>
    <row r="79" spans="1:7" ht="25.5" customHeight="1">
      <c r="A79" s="619">
        <v>17</v>
      </c>
      <c r="B79" s="620" t="s">
        <v>681</v>
      </c>
      <c r="C79" s="786" t="s">
        <v>682</v>
      </c>
      <c r="D79" s="786"/>
      <c r="E79" s="786"/>
      <c r="F79" s="561"/>
      <c r="G79" s="572"/>
    </row>
    <row r="80" spans="1:7" ht="27" customHeight="1" thickBot="1">
      <c r="A80" s="645">
        <v>18</v>
      </c>
      <c r="B80" s="646" t="s">
        <v>698</v>
      </c>
      <c r="C80" s="788" t="s">
        <v>597</v>
      </c>
      <c r="D80" s="788"/>
      <c r="E80" s="788"/>
      <c r="F80" s="565"/>
      <c r="G80" s="572"/>
    </row>
    <row r="81" spans="1:8" s="559" customFormat="1" ht="18" customHeight="1" thickTop="1">
      <c r="A81" s="781" t="s">
        <v>598</v>
      </c>
      <c r="B81" s="781"/>
      <c r="C81" s="781"/>
      <c r="D81" s="781"/>
      <c r="E81" s="781"/>
      <c r="F81" s="566">
        <f>SUM(F45:F47)+SUM(F61:F80)</f>
        <v>0</v>
      </c>
      <c r="G81" s="566"/>
      <c r="H81" s="600"/>
    </row>
    <row r="82" spans="1:8" s="559" customFormat="1" ht="18" customHeight="1" thickBot="1">
      <c r="A82" s="758" t="s">
        <v>549</v>
      </c>
      <c r="B82" s="758"/>
      <c r="C82" s="758"/>
      <c r="D82" s="758"/>
      <c r="E82" s="758"/>
      <c r="F82" s="758"/>
      <c r="G82" s="604"/>
      <c r="H82" s="600"/>
    </row>
    <row r="83" spans="1:7" ht="24" customHeight="1" thickBot="1">
      <c r="A83" s="782" t="s">
        <v>599</v>
      </c>
      <c r="B83" s="783"/>
      <c r="C83" s="783"/>
      <c r="D83" s="783"/>
      <c r="E83" s="784"/>
      <c r="F83" s="303" t="s">
        <v>551</v>
      </c>
      <c r="G83" s="606"/>
    </row>
    <row r="84" spans="1:7" ht="13.5" customHeight="1" thickTop="1">
      <c r="A84" s="619"/>
      <c r="B84" s="619"/>
      <c r="C84" s="785" t="s">
        <v>600</v>
      </c>
      <c r="D84" s="785"/>
      <c r="E84" s="785"/>
      <c r="F84" s="561"/>
      <c r="G84" s="572"/>
    </row>
    <row r="85" spans="1:7" ht="13.5" customHeight="1">
      <c r="A85" s="619"/>
      <c r="B85" s="619"/>
      <c r="C85" s="786" t="s">
        <v>601</v>
      </c>
      <c r="D85" s="786"/>
      <c r="E85" s="786"/>
      <c r="F85" s="561"/>
      <c r="G85" s="572"/>
    </row>
    <row r="86" spans="1:8" ht="13.5" customHeight="1" thickBot="1">
      <c r="A86" s="645"/>
      <c r="B86" s="645"/>
      <c r="C86" s="787" t="s">
        <v>602</v>
      </c>
      <c r="D86" s="787"/>
      <c r="E86" s="787"/>
      <c r="F86" s="565"/>
      <c r="G86" s="572"/>
      <c r="H86" s="630">
        <f>IF(F86&gt;0,IF(F86&gt;5000,"Nem lehet 5 mFt-nál nagyobb!",""),"")</f>
      </c>
    </row>
    <row r="87" spans="1:8" s="559" customFormat="1" ht="18" customHeight="1" thickTop="1">
      <c r="A87" s="781" t="s">
        <v>603</v>
      </c>
      <c r="B87" s="781"/>
      <c r="C87" s="781"/>
      <c r="D87" s="781"/>
      <c r="E87" s="781"/>
      <c r="F87" s="566">
        <f>SUM(F84:F86)</f>
        <v>0</v>
      </c>
      <c r="G87" s="566"/>
      <c r="H87" s="630">
        <f>IF(F87&gt;$D$93,"Nem lehet nagyobb az adónál!","")</f>
      </c>
    </row>
    <row r="88" spans="1:8" s="559" customFormat="1" ht="30.75" customHeight="1">
      <c r="A88" s="649"/>
      <c r="B88" s="649"/>
      <c r="C88" s="584" t="s">
        <v>604</v>
      </c>
      <c r="D88" s="583"/>
      <c r="F88" s="585"/>
      <c r="G88" s="585"/>
      <c r="H88" s="600"/>
    </row>
    <row r="89" spans="1:5" ht="12.75">
      <c r="A89" s="181"/>
      <c r="B89" s="181"/>
      <c r="C89" t="s">
        <v>605</v>
      </c>
      <c r="D89" s="588">
        <f>MLE!F29</f>
        <v>0</v>
      </c>
      <c r="E89" s="1" t="s">
        <v>360</v>
      </c>
    </row>
    <row r="90" spans="1:5" ht="12.75">
      <c r="A90" s="181"/>
      <c r="B90" s="181"/>
      <c r="C90" t="s">
        <v>606</v>
      </c>
      <c r="D90" s="587">
        <f>F41</f>
        <v>0</v>
      </c>
      <c r="E90" s="1" t="s">
        <v>360</v>
      </c>
    </row>
    <row r="91" spans="1:5" ht="12.75">
      <c r="A91" s="181"/>
      <c r="B91" s="181"/>
      <c r="C91" t="s">
        <v>607</v>
      </c>
      <c r="D91" s="587">
        <f>F81</f>
        <v>0</v>
      </c>
      <c r="E91" s="1" t="s">
        <v>360</v>
      </c>
    </row>
    <row r="92" spans="1:5" ht="12.75">
      <c r="A92" s="181"/>
      <c r="B92" s="181"/>
      <c r="C92" t="s">
        <v>608</v>
      </c>
      <c r="D92" s="587">
        <f>D89-D90+D91</f>
        <v>0</v>
      </c>
      <c r="E92" s="551" t="s">
        <v>360</v>
      </c>
    </row>
    <row r="93" spans="1:5" ht="12.75">
      <c r="A93" s="181"/>
      <c r="B93" s="181"/>
      <c r="C93" t="s">
        <v>609</v>
      </c>
      <c r="D93" s="587">
        <f>IF(D92&gt;0,D92*0.18,0)</f>
        <v>0</v>
      </c>
      <c r="E93" s="551" t="s">
        <v>360</v>
      </c>
    </row>
    <row r="94" spans="1:5" ht="12.75">
      <c r="A94" s="181"/>
      <c r="B94" s="181"/>
      <c r="C94" t="s">
        <v>610</v>
      </c>
      <c r="D94" s="586"/>
      <c r="E94" s="551" t="s">
        <v>360</v>
      </c>
    </row>
    <row r="95" spans="1:5" ht="12.75">
      <c r="A95" s="181"/>
      <c r="B95" s="181"/>
      <c r="C95" t="s">
        <v>611</v>
      </c>
      <c r="D95" s="588">
        <f>F87</f>
        <v>0</v>
      </c>
      <c r="E95" s="551" t="s">
        <v>360</v>
      </c>
    </row>
    <row r="96" spans="1:5" ht="12.75">
      <c r="A96" s="181"/>
      <c r="B96" s="181"/>
      <c r="C96" s="589" t="s">
        <v>612</v>
      </c>
      <c r="D96" s="590">
        <f>ROUND(D93-D94-D95,0)</f>
        <v>0</v>
      </c>
      <c r="E96" s="591" t="s">
        <v>360</v>
      </c>
    </row>
    <row r="97" spans="1:7" ht="12.75">
      <c r="A97" s="181"/>
      <c r="B97" s="181"/>
      <c r="C97" s="1"/>
      <c r="D97" s="1"/>
      <c r="E97" s="1"/>
      <c r="F97" s="1"/>
      <c r="G97" s="551"/>
    </row>
    <row r="98" spans="1:7" ht="12.75">
      <c r="A98" s="181"/>
      <c r="B98" s="181"/>
      <c r="C98" s="1"/>
      <c r="D98" s="1"/>
      <c r="E98" s="1"/>
      <c r="F98" s="1"/>
      <c r="G98" s="551"/>
    </row>
    <row r="99" spans="1:7" ht="12.75">
      <c r="A99" s="181"/>
      <c r="B99" s="181"/>
      <c r="C99" s="1"/>
      <c r="D99" s="1"/>
      <c r="E99" s="1"/>
      <c r="F99" s="1"/>
      <c r="G99" s="551"/>
    </row>
    <row r="100" spans="1:7" ht="12.75">
      <c r="A100" s="181"/>
      <c r="B100" s="181"/>
      <c r="C100" s="592"/>
      <c r="D100" s="1"/>
      <c r="E100" s="1"/>
      <c r="F100" s="1"/>
      <c r="G100" s="551"/>
    </row>
    <row r="101" spans="1:7" ht="12.75">
      <c r="A101" s="181"/>
      <c r="B101" s="181"/>
      <c r="C101" s="1"/>
      <c r="D101" s="1"/>
      <c r="E101" s="1"/>
      <c r="F101" s="1"/>
      <c r="G101" s="551"/>
    </row>
    <row r="102" spans="1:7" ht="12.75">
      <c r="A102" s="181"/>
      <c r="B102" s="181"/>
      <c r="C102" s="1"/>
      <c r="D102" s="1"/>
      <c r="E102" s="1"/>
      <c r="F102" s="1"/>
      <c r="G102" s="551"/>
    </row>
    <row r="103" spans="1:7" ht="12.75">
      <c r="A103" s="181"/>
      <c r="B103" s="181"/>
      <c r="C103" s="1"/>
      <c r="D103" s="1"/>
      <c r="E103" s="1"/>
      <c r="F103" s="1"/>
      <c r="G103" s="551"/>
    </row>
    <row r="104" spans="1:7" ht="12.75">
      <c r="A104" s="181"/>
      <c r="B104" s="181"/>
      <c r="C104" s="551"/>
      <c r="D104" s="1"/>
      <c r="E104" s="1"/>
      <c r="F104" s="1"/>
      <c r="G104" s="551"/>
    </row>
    <row r="105" spans="1:7" ht="12.75">
      <c r="A105" s="181"/>
      <c r="B105" s="181"/>
      <c r="C105" s="551"/>
      <c r="D105" s="1"/>
      <c r="E105" s="1"/>
      <c r="F105" s="1"/>
      <c r="G105" s="551"/>
    </row>
    <row r="106" spans="1:7" ht="12.75">
      <c r="A106" s="181"/>
      <c r="B106" s="181"/>
      <c r="C106" s="551"/>
      <c r="D106" s="1"/>
      <c r="E106" s="1"/>
      <c r="F106" s="1"/>
      <c r="G106" s="551"/>
    </row>
    <row r="107" spans="1:7" ht="12.75">
      <c r="A107" s="181"/>
      <c r="B107" s="181"/>
      <c r="C107" s="551"/>
      <c r="D107" s="1"/>
      <c r="E107" s="1"/>
      <c r="F107" s="1"/>
      <c r="G107" s="551"/>
    </row>
    <row r="108" spans="1:7" ht="12.75">
      <c r="A108" s="181"/>
      <c r="B108" s="181"/>
      <c r="C108" s="551"/>
      <c r="D108" s="1"/>
      <c r="E108" s="1"/>
      <c r="F108" s="1"/>
      <c r="G108" s="551"/>
    </row>
    <row r="109" spans="1:7" ht="12.75">
      <c r="A109" s="181"/>
      <c r="B109" s="181"/>
      <c r="C109" s="1"/>
      <c r="D109" s="1"/>
      <c r="E109" s="1"/>
      <c r="F109" s="1"/>
      <c r="G109" s="551"/>
    </row>
  </sheetData>
  <mergeCells count="91">
    <mergeCell ref="A5:C5"/>
    <mergeCell ref="D5:F5"/>
    <mergeCell ref="A6:E6"/>
    <mergeCell ref="A1:F1"/>
    <mergeCell ref="A2:F2"/>
    <mergeCell ref="A3:F3"/>
    <mergeCell ref="A4:F4"/>
    <mergeCell ref="A7:E7"/>
    <mergeCell ref="C8:D8"/>
    <mergeCell ref="C9:D9"/>
    <mergeCell ref="C14:E14"/>
    <mergeCell ref="C15:E15"/>
    <mergeCell ref="C16:E16"/>
    <mergeCell ref="C17:E17"/>
    <mergeCell ref="C18:E18"/>
    <mergeCell ref="C19:E19"/>
    <mergeCell ref="C20:E20"/>
    <mergeCell ref="C21:E21"/>
    <mergeCell ref="C34:E34"/>
    <mergeCell ref="C30:E30"/>
    <mergeCell ref="C31:E31"/>
    <mergeCell ref="C32:E32"/>
    <mergeCell ref="C33:E33"/>
    <mergeCell ref="A43:E43"/>
    <mergeCell ref="C44:D44"/>
    <mergeCell ref="C35:E35"/>
    <mergeCell ref="C36:E36"/>
    <mergeCell ref="C37:D37"/>
    <mergeCell ref="C61:E61"/>
    <mergeCell ref="C62:E62"/>
    <mergeCell ref="C48:E48"/>
    <mergeCell ref="C38:E38"/>
    <mergeCell ref="C46:E46"/>
    <mergeCell ref="C47:E47"/>
    <mergeCell ref="C39:E39"/>
    <mergeCell ref="C40:E40"/>
    <mergeCell ref="A41:E41"/>
    <mergeCell ref="A42:F42"/>
    <mergeCell ref="C70:E70"/>
    <mergeCell ref="E68:E69"/>
    <mergeCell ref="C63:E63"/>
    <mergeCell ref="C64:E64"/>
    <mergeCell ref="C65:E65"/>
    <mergeCell ref="C71:E71"/>
    <mergeCell ref="C72:E72"/>
    <mergeCell ref="C73:E73"/>
    <mergeCell ref="C74:E74"/>
    <mergeCell ref="C75:E75"/>
    <mergeCell ref="C76:E76"/>
    <mergeCell ref="C77:E77"/>
    <mergeCell ref="C78:E78"/>
    <mergeCell ref="I7:K7"/>
    <mergeCell ref="I8:P8"/>
    <mergeCell ref="I9:L9"/>
    <mergeCell ref="M9:N9"/>
    <mergeCell ref="M10:N10"/>
    <mergeCell ref="M11:N11"/>
    <mergeCell ref="M12:N12"/>
    <mergeCell ref="C13:D13"/>
    <mergeCell ref="C11:D11"/>
    <mergeCell ref="C12:E12"/>
    <mergeCell ref="C10:D10"/>
    <mergeCell ref="I21:L21"/>
    <mergeCell ref="M21:N21"/>
    <mergeCell ref="C22:E22"/>
    <mergeCell ref="M22:N22"/>
    <mergeCell ref="M23:N23"/>
    <mergeCell ref="M24:N24"/>
    <mergeCell ref="C28:D28"/>
    <mergeCell ref="C29:E29"/>
    <mergeCell ref="C26:E26"/>
    <mergeCell ref="C27:E27"/>
    <mergeCell ref="C23:E23"/>
    <mergeCell ref="C24:E24"/>
    <mergeCell ref="C25:E25"/>
    <mergeCell ref="C45:E45"/>
    <mergeCell ref="C50:D50"/>
    <mergeCell ref="C59:E59"/>
    <mergeCell ref="C60:E60"/>
    <mergeCell ref="C56:E56"/>
    <mergeCell ref="C57:E57"/>
    <mergeCell ref="C58:E58"/>
    <mergeCell ref="C79:E79"/>
    <mergeCell ref="C80:E80"/>
    <mergeCell ref="A81:E81"/>
    <mergeCell ref="A82:F82"/>
    <mergeCell ref="A87:E87"/>
    <mergeCell ref="A83:E83"/>
    <mergeCell ref="C84:E84"/>
    <mergeCell ref="C85:E85"/>
    <mergeCell ref="C86:E86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0" horizontalDpi="600" verticalDpi="600" orientation="portrait" paperSize="9" scale="83" r:id="rId4"/>
  <headerFooter alignWithMargins="0">
    <oddFooter>&amp;C&amp;P. oldal</oddFooter>
  </headerFooter>
  <rowBreaks count="1" manualBreakCount="1">
    <brk id="41" max="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23" sqref="A23:S23"/>
    </sheetView>
  </sheetViews>
  <sheetFormatPr defaultColWidth="9.00390625" defaultRowHeight="12.75"/>
  <cols>
    <col min="1" max="10" width="3.00390625" style="0" customWidth="1"/>
    <col min="11" max="17" width="3.125" style="0" customWidth="1"/>
    <col min="18" max="18" width="24.00390625" style="0" customWidth="1"/>
  </cols>
  <sheetData>
    <row r="1" ht="13.5" thickBot="1"/>
    <row r="2" spans="1:18" ht="24" customHeight="1" thickBot="1">
      <c r="A2" s="191">
        <f>MID(MLE!C2,1,1)</f>
      </c>
      <c r="B2" s="192">
        <f>MID(MLE!C2,2,1)</f>
      </c>
      <c r="C2" s="192">
        <f>MID(MLE!C2,3,1)</f>
      </c>
      <c r="D2" s="192">
        <f>MID(MLE!C2,4,1)</f>
      </c>
      <c r="E2" s="192">
        <f>MID(MLE!C2,5,1)</f>
      </c>
      <c r="F2" s="192">
        <f>MID(MLE!C2,6,1)</f>
      </c>
      <c r="G2" s="192">
        <f>MID(MLE!C2,7,1)</f>
      </c>
      <c r="H2" s="193">
        <f>MID(MLE!C2,8,1)</f>
      </c>
      <c r="I2" s="191">
        <f>MID(MLE!C2,10,1)</f>
      </c>
      <c r="J2" s="192">
        <f>MID(MLE!C2,11,1)</f>
      </c>
      <c r="K2" s="192">
        <f>MID(MLE!C2,12,1)</f>
      </c>
      <c r="L2" s="194">
        <f>MID(MLE!C2,13,1)</f>
      </c>
      <c r="M2" s="191">
        <f>MID(MLE!C2,15,1)</f>
      </c>
      <c r="N2" s="192">
        <f>MID(MLE!C2,16,1)</f>
      </c>
      <c r="O2" s="194">
        <f>MID(MLE!C2,17,1)</f>
      </c>
      <c r="P2" s="191">
        <f>MID(MLE!C2,19,1)</f>
      </c>
      <c r="Q2" s="194">
        <f>MID(MLE!C2,20,1)</f>
      </c>
      <c r="R2" s="28"/>
    </row>
    <row r="3" spans="1:17" ht="12.75">
      <c r="A3" s="818" t="s">
        <v>199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ht="18.75" customHeight="1" thickBot="1"/>
    <row r="5" spans="1:13" ht="24" customHeight="1" thickBot="1">
      <c r="A5" s="191">
        <f>MID(MLE!C3,1,1)</f>
      </c>
      <c r="B5" s="193">
        <f>MID(MLE!C3,2,1)</f>
      </c>
      <c r="C5" s="195" t="s">
        <v>200</v>
      </c>
      <c r="D5" s="196">
        <f>MID(MLE!C3,4,1)</f>
      </c>
      <c r="E5" s="193">
        <f>MID(MLE!C3,5,1)</f>
      </c>
      <c r="F5" s="195" t="s">
        <v>200</v>
      </c>
      <c r="G5" s="196">
        <f>MID(MLE!C3,7,1)</f>
      </c>
      <c r="H5" s="192">
        <f>MID(MLE!C3,8,1)</f>
      </c>
      <c r="I5" s="192">
        <f>MID(MLE!C3,9,1)</f>
      </c>
      <c r="J5" s="192">
        <f>MID(MLE!C3,10,1)</f>
      </c>
      <c r="K5" s="192">
        <f>MID(MLE!C3,11,1)</f>
      </c>
      <c r="L5" s="194">
        <f>MID(MLE!C3,12,1)</f>
      </c>
      <c r="M5" s="28"/>
    </row>
    <row r="6" spans="1:12" ht="12.75">
      <c r="A6" s="818" t="s">
        <v>201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</row>
    <row r="11" spans="1:18" ht="24" customHeight="1">
      <c r="A11" s="819">
        <f>MLE!C5</f>
        <v>0</v>
      </c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55" t="s">
        <v>205</v>
      </c>
    </row>
    <row r="14" spans="1:18" ht="24" customHeight="1">
      <c r="A14" s="820">
        <f>MLE!C6</f>
        <v>0</v>
      </c>
      <c r="B14" s="820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718" t="s">
        <v>202</v>
      </c>
      <c r="Q14" s="718"/>
      <c r="R14" s="718"/>
    </row>
    <row r="19" spans="1:19" ht="21" customHeight="1">
      <c r="A19" s="817">
        <f>MLE!F2</f>
        <v>2004</v>
      </c>
      <c r="B19" s="817"/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</row>
    <row r="21" spans="1:19" ht="27.75" customHeight="1">
      <c r="A21" s="816" t="s">
        <v>206</v>
      </c>
      <c r="B21" s="816"/>
      <c r="C21" s="816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</row>
    <row r="23" spans="1:19" ht="12.75">
      <c r="A23" s="718" t="str">
        <f>IF(MLE!A7=0," ",MLE!A7)</f>
        <v>A közzétett adatok könyvvizsgálattal alátámasztva.</v>
      </c>
      <c r="B23" s="718"/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</row>
    <row r="34" spans="1:19" ht="12.75">
      <c r="A34" s="180" t="s">
        <v>203</v>
      </c>
      <c r="B34" s="180"/>
      <c r="D34" s="814" t="s">
        <v>699</v>
      </c>
      <c r="E34" s="814"/>
      <c r="F34" s="814"/>
      <c r="G34" s="814"/>
      <c r="H34" s="815" t="str">
        <f>MLE!E3</f>
        <v>2005. április.01</v>
      </c>
      <c r="I34" s="815"/>
      <c r="J34" s="815"/>
      <c r="K34" s="815"/>
      <c r="L34" s="815"/>
      <c r="M34" s="815"/>
      <c r="N34" s="815"/>
      <c r="O34" s="181"/>
      <c r="P34" s="181"/>
      <c r="Q34" s="792"/>
      <c r="R34" s="792"/>
      <c r="S34" s="792"/>
    </row>
    <row r="35" spans="15:19" ht="30" customHeight="1">
      <c r="O35" s="182"/>
      <c r="P35" s="182"/>
      <c r="Q35" s="812" t="s">
        <v>204</v>
      </c>
      <c r="R35" s="813"/>
      <c r="S35" s="813"/>
    </row>
  </sheetData>
  <mergeCells count="12">
    <mergeCell ref="A21:S21"/>
    <mergeCell ref="A19:S19"/>
    <mergeCell ref="A3:Q3"/>
    <mergeCell ref="A6:L6"/>
    <mergeCell ref="A11:Q11"/>
    <mergeCell ref="A14:O14"/>
    <mergeCell ref="P14:R14"/>
    <mergeCell ref="A23:S23"/>
    <mergeCell ref="Q34:S34"/>
    <mergeCell ref="Q35:S35"/>
    <mergeCell ref="D34:G34"/>
    <mergeCell ref="H34:N34"/>
  </mergeCells>
  <printOptions/>
  <pageMargins left="0.75" right="0.75" top="1" bottom="1" header="0.5" footer="0.5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0">
      <selection activeCell="F56" sqref="F56"/>
    </sheetView>
  </sheetViews>
  <sheetFormatPr defaultColWidth="9.00390625" defaultRowHeight="12.75"/>
  <cols>
    <col min="1" max="1" width="3.875" style="166" customWidth="1"/>
    <col min="2" max="2" width="5.875" style="0" customWidth="1"/>
    <col min="3" max="3" width="39.00390625" style="0" customWidth="1"/>
    <col min="4" max="4" width="17.00390625" style="121" customWidth="1"/>
    <col min="5" max="5" width="15.375" style="121" customWidth="1"/>
    <col min="6" max="6" width="16.75390625" style="121" customWidth="1"/>
  </cols>
  <sheetData>
    <row r="1" spans="1:6" ht="30" customHeight="1" thickBot="1">
      <c r="A1" s="41" t="s">
        <v>159</v>
      </c>
      <c r="B1" s="16"/>
      <c r="C1" s="109">
        <f>MLE!C2</f>
        <v>0</v>
      </c>
      <c r="D1" s="110"/>
      <c r="E1" s="111"/>
      <c r="F1" s="111"/>
    </row>
    <row r="2" spans="1:6" ht="30" customHeight="1" thickBot="1">
      <c r="A2" s="41" t="s">
        <v>160</v>
      </c>
      <c r="B2" s="16"/>
      <c r="C2" s="109">
        <f>MLE!C3</f>
        <v>0</v>
      </c>
      <c r="D2" s="110"/>
      <c r="E2" s="112"/>
      <c r="F2" s="437">
        <f>IF(F24=F59,"","ESZKÖZ-FORRÁS !!!")</f>
      </c>
    </row>
    <row r="3" spans="1:6" ht="60" customHeight="1">
      <c r="A3" s="113"/>
      <c r="B3" s="821">
        <f>MLE!C5</f>
        <v>0</v>
      </c>
      <c r="C3" s="821"/>
      <c r="D3" s="821"/>
      <c r="E3" s="111"/>
      <c r="F3" s="114">
        <v>11</v>
      </c>
    </row>
    <row r="4" spans="1:6" ht="33" customHeight="1">
      <c r="A4" s="1"/>
      <c r="B4" s="221"/>
      <c r="C4" s="116" t="s">
        <v>235</v>
      </c>
      <c r="D4" s="222">
        <f>MLE!F10</f>
        <v>38352</v>
      </c>
      <c r="E4" s="111"/>
      <c r="F4" s="114"/>
    </row>
    <row r="5" spans="1:6" s="71" customFormat="1" ht="36" customHeight="1">
      <c r="A5" s="115"/>
      <c r="B5" s="822" t="s">
        <v>236</v>
      </c>
      <c r="C5" s="823"/>
      <c r="D5" s="823"/>
      <c r="E5" s="117"/>
      <c r="F5" s="117"/>
    </row>
    <row r="6" spans="1:6" ht="19.5" customHeight="1" thickBot="1">
      <c r="A6" s="118"/>
      <c r="B6" s="15"/>
      <c r="C6" s="119"/>
      <c r="D6" s="120"/>
      <c r="F6" s="122" t="s">
        <v>161</v>
      </c>
    </row>
    <row r="7" spans="1:6" s="71" customFormat="1" ht="29.25" customHeight="1">
      <c r="A7" s="123"/>
      <c r="B7" s="124"/>
      <c r="C7" s="125" t="s">
        <v>162</v>
      </c>
      <c r="D7" s="126" t="s">
        <v>163</v>
      </c>
      <c r="E7" s="824" t="s">
        <v>164</v>
      </c>
      <c r="F7" s="127" t="s">
        <v>165</v>
      </c>
    </row>
    <row r="8" spans="1:6" s="71" customFormat="1" ht="15" customHeight="1">
      <c r="A8" s="128"/>
      <c r="B8" s="129"/>
      <c r="C8" s="130"/>
      <c r="D8" s="131"/>
      <c r="E8" s="825"/>
      <c r="F8" s="132"/>
    </row>
    <row r="9" spans="1:6" s="139" customFormat="1" ht="9.75" customHeight="1" thickBot="1">
      <c r="A9" s="133" t="s">
        <v>89</v>
      </c>
      <c r="B9" s="134"/>
      <c r="C9" s="135" t="s">
        <v>90</v>
      </c>
      <c r="D9" s="136" t="s">
        <v>91</v>
      </c>
      <c r="E9" s="137" t="s">
        <v>92</v>
      </c>
      <c r="F9" s="138" t="s">
        <v>93</v>
      </c>
    </row>
    <row r="10" spans="1:6" s="71" customFormat="1" ht="23.25" customHeight="1">
      <c r="A10" s="140">
        <v>1</v>
      </c>
      <c r="B10" s="141" t="s">
        <v>58</v>
      </c>
      <c r="C10" s="142" t="s">
        <v>23</v>
      </c>
      <c r="D10" s="143">
        <f>MLM!D8</f>
        <v>0</v>
      </c>
      <c r="E10" s="143">
        <f>MLM!E8</f>
        <v>0</v>
      </c>
      <c r="F10" s="144">
        <f>MLM!F8</f>
        <v>0</v>
      </c>
    </row>
    <row r="11" spans="1:6" s="71" customFormat="1" ht="23.25" customHeight="1">
      <c r="A11" s="145">
        <v>2</v>
      </c>
      <c r="B11" s="146" t="s">
        <v>166</v>
      </c>
      <c r="C11" s="147" t="s">
        <v>25</v>
      </c>
      <c r="D11" s="148">
        <f>MLM!D9</f>
        <v>0</v>
      </c>
      <c r="E11" s="148">
        <f>MLM!E9</f>
        <v>0</v>
      </c>
      <c r="F11" s="149">
        <f>MLM!F9</f>
        <v>0</v>
      </c>
    </row>
    <row r="12" spans="1:6" s="71" customFormat="1" ht="23.25" customHeight="1">
      <c r="A12" s="145">
        <v>3</v>
      </c>
      <c r="B12" s="146"/>
      <c r="C12" s="147" t="s">
        <v>167</v>
      </c>
      <c r="D12" s="148">
        <f>MLM!D10</f>
        <v>0</v>
      </c>
      <c r="E12" s="148">
        <f>MLM!E10</f>
        <v>0</v>
      </c>
      <c r="F12" s="149">
        <f>MLM!F10</f>
        <v>0</v>
      </c>
    </row>
    <row r="13" spans="1:6" s="71" customFormat="1" ht="23.25" customHeight="1">
      <c r="A13" s="145">
        <v>4</v>
      </c>
      <c r="B13" s="146" t="s">
        <v>27</v>
      </c>
      <c r="C13" s="147" t="s">
        <v>28</v>
      </c>
      <c r="D13" s="148">
        <f>MLM!D11</f>
        <v>0</v>
      </c>
      <c r="E13" s="148">
        <f>MLM!E11</f>
        <v>0</v>
      </c>
      <c r="F13" s="149">
        <f>MLM!F11</f>
        <v>0</v>
      </c>
    </row>
    <row r="14" spans="1:6" s="71" customFormat="1" ht="23.25" customHeight="1">
      <c r="A14" s="145">
        <v>5</v>
      </c>
      <c r="B14" s="146"/>
      <c r="C14" s="147" t="s">
        <v>168</v>
      </c>
      <c r="D14" s="148">
        <f>MLM!D12</f>
        <v>0</v>
      </c>
      <c r="E14" s="148">
        <f>MLM!E12</f>
        <v>0</v>
      </c>
      <c r="F14" s="149">
        <f>MLM!F12</f>
        <v>0</v>
      </c>
    </row>
    <row r="15" spans="1:6" s="71" customFormat="1" ht="23.25" customHeight="1">
      <c r="A15" s="145">
        <v>6</v>
      </c>
      <c r="B15" s="146" t="s">
        <v>169</v>
      </c>
      <c r="C15" s="147" t="s">
        <v>170</v>
      </c>
      <c r="D15" s="148">
        <f>MLM!D13</f>
        <v>0</v>
      </c>
      <c r="E15" s="148">
        <f>MLM!E13</f>
        <v>0</v>
      </c>
      <c r="F15" s="149">
        <f>MLM!F13</f>
        <v>0</v>
      </c>
    </row>
    <row r="16" spans="1:6" s="71" customFormat="1" ht="23.25" customHeight="1">
      <c r="A16" s="145">
        <v>7</v>
      </c>
      <c r="B16" s="150"/>
      <c r="C16" s="147" t="s">
        <v>171</v>
      </c>
      <c r="D16" s="148">
        <f>MLM!D14</f>
        <v>0</v>
      </c>
      <c r="E16" s="148">
        <f>MLM!E14</f>
        <v>0</v>
      </c>
      <c r="F16" s="149">
        <f>MLM!F14</f>
        <v>0</v>
      </c>
    </row>
    <row r="17" spans="1:6" s="71" customFormat="1" ht="23.25" customHeight="1">
      <c r="A17" s="151">
        <v>8</v>
      </c>
      <c r="B17" s="152" t="s">
        <v>59</v>
      </c>
      <c r="C17" s="153" t="s">
        <v>32</v>
      </c>
      <c r="D17" s="424">
        <f>MLM!D15</f>
        <v>0</v>
      </c>
      <c r="E17" s="424">
        <f>MLM!E15</f>
        <v>0</v>
      </c>
      <c r="F17" s="425">
        <f>MLM!F15</f>
        <v>0</v>
      </c>
    </row>
    <row r="18" spans="1:6" s="71" customFormat="1" ht="23.25" customHeight="1">
      <c r="A18" s="145">
        <v>9</v>
      </c>
      <c r="B18" s="146" t="s">
        <v>24</v>
      </c>
      <c r="C18" s="147" t="s">
        <v>34</v>
      </c>
      <c r="D18" s="148">
        <f>MLM!D16</f>
        <v>0</v>
      </c>
      <c r="E18" s="148">
        <f>MLM!E16</f>
        <v>0</v>
      </c>
      <c r="F18" s="149">
        <f>MLM!F16</f>
        <v>0</v>
      </c>
    </row>
    <row r="19" spans="1:6" s="71" customFormat="1" ht="23.25" customHeight="1">
      <c r="A19" s="145">
        <v>10</v>
      </c>
      <c r="B19" s="146" t="s">
        <v>27</v>
      </c>
      <c r="C19" s="147" t="s">
        <v>37</v>
      </c>
      <c r="D19" s="148">
        <f>MLM!D17</f>
        <v>0</v>
      </c>
      <c r="E19" s="148">
        <f>MLM!E17</f>
        <v>0</v>
      </c>
      <c r="F19" s="149">
        <f>MLM!F17</f>
        <v>0</v>
      </c>
    </row>
    <row r="20" spans="1:6" s="71" customFormat="1" ht="23.25" customHeight="1">
      <c r="A20" s="145">
        <v>11</v>
      </c>
      <c r="B20" s="146" t="s">
        <v>169</v>
      </c>
      <c r="C20" s="147" t="s">
        <v>172</v>
      </c>
      <c r="D20" s="148">
        <f>MLM!D18</f>
        <v>0</v>
      </c>
      <c r="E20" s="148">
        <f>MLM!E18</f>
        <v>0</v>
      </c>
      <c r="F20" s="149">
        <f>MLM!F18</f>
        <v>0</v>
      </c>
    </row>
    <row r="21" spans="1:6" s="71" customFormat="1" ht="23.25" customHeight="1">
      <c r="A21" s="145">
        <v>12</v>
      </c>
      <c r="B21" s="146" t="s">
        <v>173</v>
      </c>
      <c r="C21" s="147" t="s">
        <v>39</v>
      </c>
      <c r="D21" s="148">
        <f>MLM!D19</f>
        <v>0</v>
      </c>
      <c r="E21" s="148">
        <f>MLM!E19</f>
        <v>0</v>
      </c>
      <c r="F21" s="149">
        <f>MLM!F19</f>
        <v>0</v>
      </c>
    </row>
    <row r="22" spans="1:6" s="71" customFormat="1" ht="23.25" customHeight="1" thickBot="1">
      <c r="A22" s="154">
        <v>13</v>
      </c>
      <c r="B22" s="155" t="s">
        <v>2</v>
      </c>
      <c r="C22" s="156" t="s">
        <v>174</v>
      </c>
      <c r="D22" s="426">
        <f>MLM!D20</f>
        <v>0</v>
      </c>
      <c r="E22" s="426">
        <f>MLM!E20</f>
        <v>0</v>
      </c>
      <c r="F22" s="427">
        <f>MLM!F20</f>
        <v>0</v>
      </c>
    </row>
    <row r="23" spans="1:6" s="71" customFormat="1" ht="12" customHeight="1" thickBot="1">
      <c r="A23" s="388"/>
      <c r="B23" s="389"/>
      <c r="C23" s="390"/>
      <c r="D23" s="391"/>
      <c r="E23" s="391"/>
      <c r="F23" s="391"/>
    </row>
    <row r="24" spans="1:6" s="71" customFormat="1" ht="23.25" customHeight="1" thickBot="1">
      <c r="A24" s="159">
        <v>14</v>
      </c>
      <c r="B24" s="160"/>
      <c r="C24" s="161" t="s">
        <v>175</v>
      </c>
      <c r="D24" s="428">
        <f>MLM!D21</f>
        <v>0</v>
      </c>
      <c r="E24" s="428">
        <f>MLM!E21</f>
        <v>0</v>
      </c>
      <c r="F24" s="429">
        <f>MLM!F21</f>
        <v>0</v>
      </c>
    </row>
    <row r="25" spans="1:2" ht="15" customHeight="1">
      <c r="A25"/>
      <c r="B25" s="101"/>
    </row>
    <row r="26" spans="1:2" ht="15" customHeight="1">
      <c r="A26"/>
      <c r="B26" s="101"/>
    </row>
    <row r="27" spans="1:2" ht="15" customHeight="1">
      <c r="A27"/>
      <c r="B27" s="101"/>
    </row>
    <row r="28" spans="1:2" ht="15" customHeight="1">
      <c r="A28"/>
      <c r="B28" s="101"/>
    </row>
    <row r="29" spans="1:6" ht="15" customHeight="1">
      <c r="A29" t="s">
        <v>203</v>
      </c>
      <c r="B29" s="101"/>
      <c r="C29" s="650" t="str">
        <f>CONCATENATE(Borító!$D$34,Borító!$H$34)</f>
        <v>Budapest, 2005. április.01</v>
      </c>
      <c r="E29" s="183"/>
      <c r="F29" s="183"/>
    </row>
    <row r="30" spans="1:6" ht="32.25" customHeight="1">
      <c r="A30"/>
      <c r="B30" s="101"/>
      <c r="E30" s="826" t="s">
        <v>207</v>
      </c>
      <c r="F30" s="826"/>
    </row>
    <row r="31" spans="1:6" s="71" customFormat="1" ht="12" customHeight="1">
      <c r="A31" s="157"/>
      <c r="B31" s="158"/>
      <c r="C31" s="115"/>
      <c r="D31" s="184"/>
      <c r="E31" s="184"/>
      <c r="F31" s="184"/>
    </row>
    <row r="32" spans="1:6" s="71" customFormat="1" ht="12" customHeight="1">
      <c r="A32" s="157"/>
      <c r="B32" s="158"/>
      <c r="C32" s="115"/>
      <c r="D32" s="184"/>
      <c r="E32" s="184"/>
      <c r="F32" s="184"/>
    </row>
    <row r="33" spans="1:6" s="71" customFormat="1" ht="3.75" customHeight="1" thickBot="1">
      <c r="A33" s="157"/>
      <c r="B33" s="158"/>
      <c r="C33" s="115"/>
      <c r="D33" s="184"/>
      <c r="E33" s="184"/>
      <c r="F33" s="184"/>
    </row>
    <row r="34" spans="1:6" ht="30" customHeight="1" thickBot="1">
      <c r="A34" s="41" t="s">
        <v>159</v>
      </c>
      <c r="B34" s="16"/>
      <c r="C34" s="109">
        <f>C1</f>
        <v>0</v>
      </c>
      <c r="D34" s="110"/>
      <c r="E34" s="111"/>
      <c r="F34" s="111"/>
    </row>
    <row r="35" spans="1:6" ht="30" customHeight="1" thickBot="1">
      <c r="A35" s="41" t="s">
        <v>160</v>
      </c>
      <c r="B35" s="16"/>
      <c r="C35" s="109">
        <f>C2</f>
        <v>0</v>
      </c>
      <c r="D35" s="110"/>
      <c r="E35" s="112"/>
      <c r="F35" s="111"/>
    </row>
    <row r="36" spans="1:6" ht="60" customHeight="1">
      <c r="A36" s="113"/>
      <c r="B36" s="821">
        <f>B3</f>
        <v>0</v>
      </c>
      <c r="C36" s="821"/>
      <c r="D36" s="821"/>
      <c r="E36" s="111"/>
      <c r="F36" s="114">
        <v>12</v>
      </c>
    </row>
    <row r="37" spans="1:6" ht="36.75" customHeight="1">
      <c r="A37" s="1"/>
      <c r="B37" s="221"/>
      <c r="C37" s="116" t="s">
        <v>235</v>
      </c>
      <c r="D37" s="222">
        <f>MLE!F10</f>
        <v>38352</v>
      </c>
      <c r="E37" s="111"/>
      <c r="F37" s="114"/>
    </row>
    <row r="38" spans="1:6" s="71" customFormat="1" ht="36" customHeight="1">
      <c r="A38" s="115"/>
      <c r="B38" s="822" t="s">
        <v>237</v>
      </c>
      <c r="C38" s="823"/>
      <c r="D38" s="823"/>
      <c r="E38" s="117"/>
      <c r="F38" s="117"/>
    </row>
    <row r="39" spans="1:6" ht="19.5" customHeight="1" thickBot="1">
      <c r="A39" s="118"/>
      <c r="B39" s="15"/>
      <c r="C39" s="119"/>
      <c r="D39" s="120"/>
      <c r="F39" s="122" t="s">
        <v>161</v>
      </c>
    </row>
    <row r="40" spans="1:6" s="71" customFormat="1" ht="29.25" customHeight="1">
      <c r="A40" s="123"/>
      <c r="B40" s="124"/>
      <c r="C40" s="125" t="s">
        <v>162</v>
      </c>
      <c r="D40" s="126" t="s">
        <v>163</v>
      </c>
      <c r="E40" s="824" t="s">
        <v>164</v>
      </c>
      <c r="F40" s="185" t="s">
        <v>165</v>
      </c>
    </row>
    <row r="41" spans="1:6" s="71" customFormat="1" ht="15" customHeight="1">
      <c r="A41" s="128"/>
      <c r="B41" s="129"/>
      <c r="C41" s="130"/>
      <c r="D41" s="131"/>
      <c r="E41" s="825"/>
      <c r="F41" s="186"/>
    </row>
    <row r="42" spans="1:6" s="139" customFormat="1" ht="9.75" customHeight="1" thickBot="1">
      <c r="A42" s="133" t="s">
        <v>89</v>
      </c>
      <c r="B42" s="134"/>
      <c r="C42" s="135" t="s">
        <v>90</v>
      </c>
      <c r="D42" s="136" t="s">
        <v>91</v>
      </c>
      <c r="E42" s="137" t="s">
        <v>92</v>
      </c>
      <c r="F42" s="187" t="s">
        <v>93</v>
      </c>
    </row>
    <row r="43" spans="1:6" s="71" customFormat="1" ht="23.25" customHeight="1">
      <c r="A43" s="140">
        <v>15</v>
      </c>
      <c r="B43" s="141" t="s">
        <v>41</v>
      </c>
      <c r="C43" s="142" t="s">
        <v>42</v>
      </c>
      <c r="D43" s="143">
        <f>MLM!D23</f>
        <v>0</v>
      </c>
      <c r="E43" s="143">
        <f>MLM!E23</f>
        <v>0</v>
      </c>
      <c r="F43" s="162">
        <f>MLM!F23</f>
        <v>0</v>
      </c>
    </row>
    <row r="44" spans="1:6" s="71" customFormat="1" ht="23.25" customHeight="1">
      <c r="A44" s="145">
        <v>16</v>
      </c>
      <c r="B44" s="146" t="s">
        <v>24</v>
      </c>
      <c r="C44" s="147" t="s">
        <v>4</v>
      </c>
      <c r="D44" s="164">
        <f>MLM!D24</f>
        <v>0</v>
      </c>
      <c r="E44" s="164">
        <f>MLM!E24</f>
        <v>0</v>
      </c>
      <c r="F44" s="165">
        <f>MLM!F24</f>
        <v>0</v>
      </c>
    </row>
    <row r="45" spans="1:6" s="71" customFormat="1" ht="23.25" customHeight="1">
      <c r="A45" s="145">
        <v>17</v>
      </c>
      <c r="B45" s="146"/>
      <c r="C45" s="163" t="s">
        <v>211</v>
      </c>
      <c r="D45" s="164">
        <f>MLM!D25</f>
        <v>0</v>
      </c>
      <c r="E45" s="164">
        <f>MLM!E25</f>
        <v>0</v>
      </c>
      <c r="F45" s="165">
        <f>MLM!F25</f>
        <v>0</v>
      </c>
    </row>
    <row r="46" spans="1:6" s="71" customFormat="1" ht="23.25" customHeight="1">
      <c r="A46" s="145">
        <v>18</v>
      </c>
      <c r="B46" s="146" t="s">
        <v>27</v>
      </c>
      <c r="C46" s="147" t="s">
        <v>5</v>
      </c>
      <c r="D46" s="164">
        <f>MLM!D26</f>
        <v>0</v>
      </c>
      <c r="E46" s="164">
        <f>MLM!E26</f>
        <v>0</v>
      </c>
      <c r="F46" s="165">
        <f>MLM!F26</f>
        <v>0</v>
      </c>
    </row>
    <row r="47" spans="1:6" s="71" customFormat="1" ht="23.25" customHeight="1">
      <c r="A47" s="145">
        <v>19</v>
      </c>
      <c r="B47" s="146" t="s">
        <v>169</v>
      </c>
      <c r="C47" s="147" t="s">
        <v>6</v>
      </c>
      <c r="D47" s="164">
        <f>MLM!D27</f>
        <v>0</v>
      </c>
      <c r="E47" s="164">
        <f>MLM!E27</f>
        <v>0</v>
      </c>
      <c r="F47" s="165">
        <f>MLM!F27</f>
        <v>0</v>
      </c>
    </row>
    <row r="48" spans="1:6" s="71" customFormat="1" ht="23.25" customHeight="1">
      <c r="A48" s="145">
        <v>20</v>
      </c>
      <c r="B48" s="146" t="s">
        <v>173</v>
      </c>
      <c r="C48" s="147" t="s">
        <v>7</v>
      </c>
      <c r="D48" s="164">
        <f>MLM!D28</f>
        <v>0</v>
      </c>
      <c r="E48" s="164">
        <f>MLM!E28</f>
        <v>0</v>
      </c>
      <c r="F48" s="165">
        <f>MLM!F28</f>
        <v>0</v>
      </c>
    </row>
    <row r="49" spans="1:6" s="71" customFormat="1" ht="23.25" customHeight="1">
      <c r="A49" s="145">
        <v>21</v>
      </c>
      <c r="B49" s="146" t="s">
        <v>183</v>
      </c>
      <c r="C49" s="147" t="s">
        <v>45</v>
      </c>
      <c r="D49" s="164">
        <f>MLM!D29</f>
        <v>0</v>
      </c>
      <c r="E49" s="164">
        <f>MLM!E29</f>
        <v>0</v>
      </c>
      <c r="F49" s="165">
        <f>MLM!F29</f>
        <v>0</v>
      </c>
    </row>
    <row r="50" spans="1:6" s="71" customFormat="1" ht="23.25" customHeight="1">
      <c r="A50" s="145">
        <v>22</v>
      </c>
      <c r="B50" s="146" t="s">
        <v>176</v>
      </c>
      <c r="C50" s="147" t="s">
        <v>8</v>
      </c>
      <c r="D50" s="164">
        <f>MLM!D30</f>
        <v>0</v>
      </c>
      <c r="E50" s="164">
        <f>MLM!E30</f>
        <v>0</v>
      </c>
      <c r="F50" s="165">
        <f>MLM!F30</f>
        <v>0</v>
      </c>
    </row>
    <row r="51" spans="1:6" s="71" customFormat="1" ht="23.25" customHeight="1">
      <c r="A51" s="197">
        <v>23</v>
      </c>
      <c r="B51" s="146" t="s">
        <v>185</v>
      </c>
      <c r="C51" s="147" t="s">
        <v>9</v>
      </c>
      <c r="D51" s="164">
        <f>MLM!D31</f>
        <v>0</v>
      </c>
      <c r="E51" s="164">
        <f>MLM!E31</f>
        <v>0</v>
      </c>
      <c r="F51" s="165">
        <f>MLM!F31</f>
        <v>0</v>
      </c>
    </row>
    <row r="52" spans="1:6" s="71" customFormat="1" ht="23.25" customHeight="1">
      <c r="A52" s="145">
        <v>24</v>
      </c>
      <c r="B52" s="152" t="s">
        <v>48</v>
      </c>
      <c r="C52" s="153" t="s">
        <v>177</v>
      </c>
      <c r="D52" s="416">
        <f>MLM!D32</f>
        <v>0</v>
      </c>
      <c r="E52" s="416">
        <f>MLM!E32</f>
        <v>0</v>
      </c>
      <c r="F52" s="417">
        <f>MLM!F32</f>
        <v>0</v>
      </c>
    </row>
    <row r="53" spans="1:6" s="71" customFormat="1" ht="23.25" customHeight="1">
      <c r="A53" s="151">
        <v>25</v>
      </c>
      <c r="B53" s="152" t="s">
        <v>50</v>
      </c>
      <c r="C53" s="153" t="s">
        <v>51</v>
      </c>
      <c r="D53" s="418">
        <f>MLM!D33</f>
        <v>0</v>
      </c>
      <c r="E53" s="418">
        <f>MLM!E33</f>
        <v>0</v>
      </c>
      <c r="F53" s="419">
        <f>MLM!F33</f>
        <v>0</v>
      </c>
    </row>
    <row r="54" spans="1:6" s="71" customFormat="1" ht="23.25" customHeight="1">
      <c r="A54" s="145">
        <v>26</v>
      </c>
      <c r="B54" s="146" t="s">
        <v>24</v>
      </c>
      <c r="C54" s="147" t="s">
        <v>52</v>
      </c>
      <c r="D54" s="164">
        <f>MLM!D34</f>
        <v>0</v>
      </c>
      <c r="E54" s="164">
        <f>MLM!E34</f>
        <v>0</v>
      </c>
      <c r="F54" s="165">
        <f>MLM!F34</f>
        <v>0</v>
      </c>
    </row>
    <row r="55" spans="1:6" s="71" customFormat="1" ht="23.25" customHeight="1">
      <c r="A55" s="145">
        <v>27</v>
      </c>
      <c r="B55" s="146" t="s">
        <v>27</v>
      </c>
      <c r="C55" s="147" t="s">
        <v>178</v>
      </c>
      <c r="D55" s="164">
        <f>MLM!D35</f>
        <v>0</v>
      </c>
      <c r="E55" s="164">
        <f>MLM!E35</f>
        <v>0</v>
      </c>
      <c r="F55" s="165">
        <f>MLM!F35</f>
        <v>0</v>
      </c>
    </row>
    <row r="56" spans="1:6" s="71" customFormat="1" ht="23.25" customHeight="1">
      <c r="A56" s="145">
        <v>28</v>
      </c>
      <c r="B56" s="146" t="s">
        <v>169</v>
      </c>
      <c r="C56" s="147" t="s">
        <v>179</v>
      </c>
      <c r="D56" s="164">
        <f>MLM!D36</f>
        <v>0</v>
      </c>
      <c r="E56" s="164">
        <f>MLM!E36</f>
        <v>0</v>
      </c>
      <c r="F56" s="165">
        <f>MLM!F36</f>
        <v>0</v>
      </c>
    </row>
    <row r="57" spans="1:6" s="71" customFormat="1" ht="23.25" customHeight="1" thickBot="1">
      <c r="A57" s="154">
        <v>29</v>
      </c>
      <c r="B57" s="155" t="s">
        <v>19</v>
      </c>
      <c r="C57" s="156" t="s">
        <v>180</v>
      </c>
      <c r="D57" s="420">
        <f>MLM!D37</f>
        <v>0</v>
      </c>
      <c r="E57" s="420">
        <f>MLM!E37</f>
        <v>0</v>
      </c>
      <c r="F57" s="421">
        <f>MLM!F37</f>
        <v>0</v>
      </c>
    </row>
    <row r="58" spans="1:6" s="71" customFormat="1" ht="12" customHeight="1" thickBot="1">
      <c r="A58" s="388"/>
      <c r="B58" s="389"/>
      <c r="C58" s="390"/>
      <c r="D58" s="392"/>
      <c r="E58" s="392"/>
      <c r="F58" s="392"/>
    </row>
    <row r="59" spans="1:6" s="71" customFormat="1" ht="23.25" customHeight="1" thickBot="1">
      <c r="A59" s="159">
        <v>30</v>
      </c>
      <c r="B59" s="160"/>
      <c r="C59" s="198" t="s">
        <v>21</v>
      </c>
      <c r="D59" s="422">
        <f>MLM!D38</f>
        <v>0</v>
      </c>
      <c r="E59" s="422">
        <f>MLM!E38</f>
        <v>0</v>
      </c>
      <c r="F59" s="423">
        <f>MLM!F38</f>
        <v>0</v>
      </c>
    </row>
    <row r="60" spans="1:2" ht="15" customHeight="1">
      <c r="A60"/>
      <c r="B60" s="101"/>
    </row>
    <row r="61" spans="1:2" ht="15" customHeight="1">
      <c r="A61"/>
      <c r="B61" s="101"/>
    </row>
    <row r="62" spans="1:4" ht="15" customHeight="1">
      <c r="A62" s="307" t="str">
        <f>MLE!A7</f>
        <v>A közzétett adatok könyvvizsgálattal alátámasztva.</v>
      </c>
      <c r="B62" s="394"/>
      <c r="C62" s="393"/>
      <c r="D62" s="395"/>
    </row>
    <row r="63" spans="1:2" ht="15" customHeight="1">
      <c r="A63"/>
      <c r="B63" s="101"/>
    </row>
    <row r="64" spans="1:6" ht="15" customHeight="1">
      <c r="A64" t="s">
        <v>203</v>
      </c>
      <c r="B64" s="101"/>
      <c r="C64" s="188" t="str">
        <f>C29</f>
        <v>Budapest, 2005. április.01</v>
      </c>
      <c r="E64" s="183"/>
      <c r="F64" s="183"/>
    </row>
    <row r="65" spans="1:6" ht="32.25" customHeight="1">
      <c r="A65"/>
      <c r="B65" s="101"/>
      <c r="E65" s="826" t="s">
        <v>207</v>
      </c>
      <c r="F65" s="826"/>
    </row>
  </sheetData>
  <mergeCells count="8">
    <mergeCell ref="B36:D36"/>
    <mergeCell ref="B38:D38"/>
    <mergeCell ref="E40:E41"/>
    <mergeCell ref="E65:F65"/>
    <mergeCell ref="B3:D3"/>
    <mergeCell ref="B5:D5"/>
    <mergeCell ref="E7:E8"/>
    <mergeCell ref="E30:F30"/>
  </mergeCells>
  <printOptions/>
  <pageMargins left="0.75" right="0.34" top="1" bottom="1" header="0.5" footer="0.5"/>
  <pageSetup horizontalDpi="300" verticalDpi="300" orientation="portrait" paperSize="9" scale="91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4.375" style="101" customWidth="1"/>
    <col min="3" max="3" width="36.125" style="0" customWidth="1"/>
    <col min="4" max="4" width="17.375" style="121" customWidth="1"/>
    <col min="5" max="5" width="15.75390625" style="121" customWidth="1"/>
    <col min="6" max="6" width="17.375" style="121" customWidth="1"/>
    <col min="7" max="7" width="1.625" style="0" customWidth="1"/>
    <col min="8" max="8" width="3.00390625" style="55" customWidth="1"/>
  </cols>
  <sheetData>
    <row r="1" spans="1:6" ht="30" customHeight="1" thickBot="1">
      <c r="A1" s="41" t="s">
        <v>159</v>
      </c>
      <c r="B1" s="16"/>
      <c r="C1" s="109">
        <f>MLE!C2</f>
        <v>0</v>
      </c>
      <c r="D1" s="110"/>
      <c r="E1" s="111"/>
      <c r="F1" s="111"/>
    </row>
    <row r="2" spans="1:6" ht="30" customHeight="1" thickBot="1">
      <c r="A2" s="41" t="s">
        <v>160</v>
      </c>
      <c r="B2" s="16"/>
      <c r="C2" s="109">
        <f>MLE!C3</f>
        <v>0</v>
      </c>
      <c r="D2" s="110"/>
      <c r="E2" s="112"/>
      <c r="F2" s="111"/>
    </row>
    <row r="3" spans="1:6" ht="60" customHeight="1">
      <c r="A3" s="113"/>
      <c r="B3" s="821">
        <f>MLE!C5</f>
        <v>0</v>
      </c>
      <c r="C3" s="821"/>
      <c r="D3" s="821"/>
      <c r="E3" s="111"/>
      <c r="F3" s="114">
        <v>31</v>
      </c>
    </row>
    <row r="4" spans="1:6" ht="34.5" customHeight="1">
      <c r="A4" s="1"/>
      <c r="B4" s="221"/>
      <c r="C4" s="116" t="s">
        <v>235</v>
      </c>
      <c r="D4" s="222">
        <f>MLE!F10</f>
        <v>38352</v>
      </c>
      <c r="E4" s="111"/>
      <c r="F4" s="114"/>
    </row>
    <row r="5" spans="1:8" s="71" customFormat="1" ht="37.5" customHeight="1">
      <c r="A5" s="115"/>
      <c r="B5" s="822" t="s">
        <v>208</v>
      </c>
      <c r="C5" s="823"/>
      <c r="D5" s="823"/>
      <c r="E5" s="117"/>
      <c r="F5" s="117"/>
      <c r="H5" s="207"/>
    </row>
    <row r="6" spans="1:6" ht="19.5" customHeight="1" thickBot="1">
      <c r="A6" s="118"/>
      <c r="B6" s="15"/>
      <c r="C6" s="119"/>
      <c r="D6" s="120"/>
      <c r="F6" s="122" t="s">
        <v>161</v>
      </c>
    </row>
    <row r="7" spans="1:8" s="71" customFormat="1" ht="29.25" customHeight="1">
      <c r="A7" s="827" t="s">
        <v>213</v>
      </c>
      <c r="B7" s="714" t="s">
        <v>162</v>
      </c>
      <c r="C7" s="733"/>
      <c r="D7" s="126" t="s">
        <v>163</v>
      </c>
      <c r="E7" s="824" t="s">
        <v>164</v>
      </c>
      <c r="F7" s="127" t="s">
        <v>165</v>
      </c>
      <c r="H7" s="207"/>
    </row>
    <row r="8" spans="1:8" s="71" customFormat="1" ht="15" customHeight="1">
      <c r="A8" s="828"/>
      <c r="B8" s="716"/>
      <c r="C8" s="732"/>
      <c r="D8" s="131">
        <f>MLE!D10</f>
        <v>37986</v>
      </c>
      <c r="E8" s="825"/>
      <c r="F8" s="132">
        <f>MLE!F10</f>
        <v>38352</v>
      </c>
      <c r="H8" s="207"/>
    </row>
    <row r="9" spans="1:8" s="139" customFormat="1" ht="9.75" customHeight="1" thickBot="1">
      <c r="A9" s="133" t="s">
        <v>89</v>
      </c>
      <c r="B9" s="654" t="s">
        <v>90</v>
      </c>
      <c r="C9" s="726"/>
      <c r="D9" s="136" t="s">
        <v>91</v>
      </c>
      <c r="E9" s="137" t="s">
        <v>92</v>
      </c>
      <c r="F9" s="138" t="s">
        <v>93</v>
      </c>
      <c r="H9" s="208"/>
    </row>
    <row r="10" spans="1:8" s="169" customFormat="1" ht="23.25" customHeight="1">
      <c r="A10" s="200" t="s">
        <v>24</v>
      </c>
      <c r="B10" s="722" t="s">
        <v>151</v>
      </c>
      <c r="C10" s="724"/>
      <c r="D10" s="167">
        <f>MLE!D12</f>
        <v>0</v>
      </c>
      <c r="E10" s="167">
        <f>MLE!E12</f>
        <v>0</v>
      </c>
      <c r="F10" s="168">
        <f>MLE!F12</f>
        <v>0</v>
      </c>
      <c r="H10" s="210" t="s">
        <v>215</v>
      </c>
    </row>
    <row r="11" spans="1:8" s="71" customFormat="1" ht="23.25" customHeight="1">
      <c r="A11" s="201" t="s">
        <v>27</v>
      </c>
      <c r="B11" s="709" t="s">
        <v>181</v>
      </c>
      <c r="C11" s="721"/>
      <c r="D11" s="170">
        <f>MLE!D13</f>
        <v>0</v>
      </c>
      <c r="E11" s="170">
        <f>MLE!E13</f>
        <v>0</v>
      </c>
      <c r="F11" s="171">
        <f>MLE!F13</f>
        <v>0</v>
      </c>
      <c r="H11" s="211" t="s">
        <v>216</v>
      </c>
    </row>
    <row r="12" spans="1:8" s="71" customFormat="1" ht="24" customHeight="1">
      <c r="A12" s="201" t="s">
        <v>169</v>
      </c>
      <c r="B12" s="709" t="s">
        <v>60</v>
      </c>
      <c r="C12" s="721"/>
      <c r="D12" s="170">
        <f>MLE!D14</f>
        <v>0</v>
      </c>
      <c r="E12" s="170">
        <f>MLE!E14</f>
        <v>0</v>
      </c>
      <c r="F12" s="171">
        <f>MLE!F14</f>
        <v>0</v>
      </c>
      <c r="H12" s="210" t="s">
        <v>217</v>
      </c>
    </row>
    <row r="13" spans="1:8" s="71" customFormat="1" ht="24" customHeight="1">
      <c r="A13" s="201"/>
      <c r="B13" s="150"/>
      <c r="C13" s="115" t="s">
        <v>212</v>
      </c>
      <c r="D13" s="170">
        <f>MLE!D15</f>
        <v>0</v>
      </c>
      <c r="E13" s="170">
        <f>MLE!E15</f>
        <v>0</v>
      </c>
      <c r="F13" s="171">
        <f>MLE!F15</f>
        <v>0</v>
      </c>
      <c r="H13" s="211" t="s">
        <v>218</v>
      </c>
    </row>
    <row r="14" spans="1:8" s="71" customFormat="1" ht="23.25" customHeight="1">
      <c r="A14" s="201" t="s">
        <v>173</v>
      </c>
      <c r="B14" s="709" t="s">
        <v>182</v>
      </c>
      <c r="C14" s="721"/>
      <c r="D14" s="170">
        <f>MLE!D16</f>
        <v>0</v>
      </c>
      <c r="E14" s="170">
        <f>MLE!E16</f>
        <v>0</v>
      </c>
      <c r="F14" s="171">
        <f>MLE!F16</f>
        <v>0</v>
      </c>
      <c r="H14" s="210" t="s">
        <v>219</v>
      </c>
    </row>
    <row r="15" spans="1:8" s="71" customFormat="1" ht="23.25" customHeight="1">
      <c r="A15" s="201" t="s">
        <v>183</v>
      </c>
      <c r="B15" s="709" t="s">
        <v>184</v>
      </c>
      <c r="C15" s="721"/>
      <c r="D15" s="170">
        <f>MLE!D17</f>
        <v>0</v>
      </c>
      <c r="E15" s="170">
        <f>MLE!E17</f>
        <v>0</v>
      </c>
      <c r="F15" s="171">
        <f>MLE!F17</f>
        <v>0</v>
      </c>
      <c r="H15" s="211" t="s">
        <v>220</v>
      </c>
    </row>
    <row r="16" spans="1:8" s="71" customFormat="1" ht="23.25" customHeight="1">
      <c r="A16" s="201" t="s">
        <v>176</v>
      </c>
      <c r="B16" s="709" t="s">
        <v>61</v>
      </c>
      <c r="C16" s="721"/>
      <c r="D16" s="170">
        <f>MLE!D18</f>
        <v>0</v>
      </c>
      <c r="E16" s="170">
        <f>MLE!E18</f>
        <v>0</v>
      </c>
      <c r="F16" s="171">
        <f>MLE!F18</f>
        <v>0</v>
      </c>
      <c r="H16" s="210" t="s">
        <v>221</v>
      </c>
    </row>
    <row r="17" spans="1:8" s="71" customFormat="1" ht="23.25" customHeight="1">
      <c r="A17" s="201" t="s">
        <v>185</v>
      </c>
      <c r="B17" s="709" t="s">
        <v>62</v>
      </c>
      <c r="C17" s="721"/>
      <c r="D17" s="170">
        <f>MLE!D19</f>
        <v>0</v>
      </c>
      <c r="E17" s="170">
        <f>MLE!E19</f>
        <v>0</v>
      </c>
      <c r="F17" s="171">
        <f>MLE!F19</f>
        <v>0</v>
      </c>
      <c r="H17" s="211" t="s">
        <v>222</v>
      </c>
    </row>
    <row r="18" spans="1:8" s="71" customFormat="1" ht="23.25" customHeight="1">
      <c r="A18" s="201"/>
      <c r="B18" s="205"/>
      <c r="C18" s="206" t="s">
        <v>214</v>
      </c>
      <c r="D18" s="170">
        <f>MLE!D20</f>
        <v>0</v>
      </c>
      <c r="E18" s="170">
        <f>MLE!E20</f>
        <v>0</v>
      </c>
      <c r="F18" s="171">
        <f>MLE!F20</f>
        <v>0</v>
      </c>
      <c r="H18" s="210" t="s">
        <v>223</v>
      </c>
    </row>
    <row r="19" spans="1:8" s="173" customFormat="1" ht="23.25" customHeight="1">
      <c r="A19" s="202" t="s">
        <v>58</v>
      </c>
      <c r="B19" s="831" t="s">
        <v>187</v>
      </c>
      <c r="C19" s="832"/>
      <c r="D19" s="172">
        <f>MLE!D21</f>
        <v>0</v>
      </c>
      <c r="E19" s="172">
        <f>MLE!E21</f>
        <v>0</v>
      </c>
      <c r="F19" s="430">
        <f>MLE!F21</f>
        <v>0</v>
      </c>
      <c r="H19" s="211" t="s">
        <v>224</v>
      </c>
    </row>
    <row r="20" spans="1:8" s="71" customFormat="1" ht="23.25" customHeight="1">
      <c r="A20" s="201" t="s">
        <v>186</v>
      </c>
      <c r="B20" s="709" t="s">
        <v>87</v>
      </c>
      <c r="C20" s="721"/>
      <c r="D20" s="170">
        <f>MLE!D22</f>
        <v>0</v>
      </c>
      <c r="E20" s="170">
        <f>MLE!E22</f>
        <v>0</v>
      </c>
      <c r="F20" s="171">
        <f>MLE!F22</f>
        <v>0</v>
      </c>
      <c r="H20" s="210" t="s">
        <v>225</v>
      </c>
    </row>
    <row r="21" spans="1:8" s="71" customFormat="1" ht="23.25" customHeight="1">
      <c r="A21" s="201" t="s">
        <v>188</v>
      </c>
      <c r="B21" s="709" t="s">
        <v>190</v>
      </c>
      <c r="C21" s="721"/>
      <c r="D21" s="170">
        <f>MLE!D23</f>
        <v>0</v>
      </c>
      <c r="E21" s="170">
        <f>MLE!E23</f>
        <v>0</v>
      </c>
      <c r="F21" s="171">
        <f>MLE!F23</f>
        <v>0</v>
      </c>
      <c r="H21" s="211" t="s">
        <v>226</v>
      </c>
    </row>
    <row r="22" spans="1:8" s="173" customFormat="1" ht="23.25" customHeight="1">
      <c r="A22" s="202" t="s">
        <v>59</v>
      </c>
      <c r="B22" s="831" t="s">
        <v>191</v>
      </c>
      <c r="C22" s="832"/>
      <c r="D22" s="431">
        <f>MLE!D24</f>
        <v>0</v>
      </c>
      <c r="E22" s="431">
        <f>MLE!E24</f>
        <v>0</v>
      </c>
      <c r="F22" s="432">
        <f>MLE!F24</f>
        <v>0</v>
      </c>
      <c r="H22" s="210" t="s">
        <v>227</v>
      </c>
    </row>
    <row r="23" spans="1:8" s="173" customFormat="1" ht="23.25" customHeight="1">
      <c r="A23" s="202" t="s">
        <v>2</v>
      </c>
      <c r="B23" s="831" t="s">
        <v>192</v>
      </c>
      <c r="C23" s="832"/>
      <c r="D23" s="424">
        <f>MLE!D25</f>
        <v>0</v>
      </c>
      <c r="E23" s="424">
        <f>MLE!E25</f>
        <v>0</v>
      </c>
      <c r="F23" s="425">
        <f>MLE!F25</f>
        <v>0</v>
      </c>
      <c r="H23" s="211" t="s">
        <v>228</v>
      </c>
    </row>
    <row r="24" spans="1:8" s="71" customFormat="1" ht="23.25" customHeight="1">
      <c r="A24" s="201" t="s">
        <v>189</v>
      </c>
      <c r="B24" s="709" t="s">
        <v>194</v>
      </c>
      <c r="C24" s="721"/>
      <c r="D24" s="170">
        <f>MLE!D26</f>
        <v>0</v>
      </c>
      <c r="E24" s="170">
        <f>MLE!E26</f>
        <v>0</v>
      </c>
      <c r="F24" s="171">
        <f>MLE!F26</f>
        <v>0</v>
      </c>
      <c r="H24" s="210" t="s">
        <v>229</v>
      </c>
    </row>
    <row r="25" spans="1:8" s="71" customFormat="1" ht="23.25" customHeight="1">
      <c r="A25" s="201" t="s">
        <v>193</v>
      </c>
      <c r="B25" s="709" t="s">
        <v>68</v>
      </c>
      <c r="C25" s="721"/>
      <c r="D25" s="170">
        <f>MLE!D27</f>
        <v>0</v>
      </c>
      <c r="E25" s="170">
        <f>MLE!E27</f>
        <v>0</v>
      </c>
      <c r="F25" s="171">
        <f>MLE!F27</f>
        <v>0</v>
      </c>
      <c r="H25" s="211" t="s">
        <v>230</v>
      </c>
    </row>
    <row r="26" spans="1:8" s="173" customFormat="1" ht="23.25" customHeight="1">
      <c r="A26" s="202" t="s">
        <v>41</v>
      </c>
      <c r="B26" s="831" t="s">
        <v>196</v>
      </c>
      <c r="C26" s="832"/>
      <c r="D26" s="424">
        <f>MLE!D28</f>
        <v>0</v>
      </c>
      <c r="E26" s="424">
        <f>MLE!E28</f>
        <v>0</v>
      </c>
      <c r="F26" s="425">
        <f>MLE!F28</f>
        <v>0</v>
      </c>
      <c r="H26" s="210" t="s">
        <v>231</v>
      </c>
    </row>
    <row r="27" spans="1:8" s="173" customFormat="1" ht="23.25" customHeight="1">
      <c r="A27" s="202" t="s">
        <v>48</v>
      </c>
      <c r="B27" s="833" t="s">
        <v>197</v>
      </c>
      <c r="C27" s="834"/>
      <c r="D27" s="424">
        <f>MLE!D29</f>
        <v>0</v>
      </c>
      <c r="E27" s="424">
        <f>MLE!E29</f>
        <v>0</v>
      </c>
      <c r="F27" s="425">
        <f>MLE!F29</f>
        <v>0</v>
      </c>
      <c r="H27" s="211" t="s">
        <v>232</v>
      </c>
    </row>
    <row r="28" spans="1:8" s="71" customFormat="1" ht="23.25" customHeight="1">
      <c r="A28" s="201" t="s">
        <v>195</v>
      </c>
      <c r="B28" s="829" t="s">
        <v>71</v>
      </c>
      <c r="C28" s="830"/>
      <c r="D28" s="170">
        <f>MLE!D30</f>
        <v>0</v>
      </c>
      <c r="E28" s="170">
        <f>MLE!E30</f>
        <v>0</v>
      </c>
      <c r="F28" s="171">
        <f>MLE!F30</f>
        <v>0</v>
      </c>
      <c r="H28" s="210" t="s">
        <v>233</v>
      </c>
    </row>
    <row r="29" spans="1:8" s="173" customFormat="1" ht="23.25" customHeight="1">
      <c r="A29" s="202" t="s">
        <v>50</v>
      </c>
      <c r="B29" s="831" t="s">
        <v>198</v>
      </c>
      <c r="C29" s="832"/>
      <c r="D29" s="424">
        <f>MLE!D31</f>
        <v>0</v>
      </c>
      <c r="E29" s="424">
        <f>MLE!E31</f>
        <v>0</v>
      </c>
      <c r="F29" s="425">
        <f>MLE!F31</f>
        <v>0</v>
      </c>
      <c r="H29" s="211" t="s">
        <v>234</v>
      </c>
    </row>
    <row r="30" spans="1:8" s="173" customFormat="1" ht="23.25" customHeight="1">
      <c r="A30" s="434"/>
      <c r="B30" s="839" t="s">
        <v>445</v>
      </c>
      <c r="C30" s="840"/>
      <c r="D30" s="435">
        <f>MLE!D32</f>
        <v>0</v>
      </c>
      <c r="E30" s="435">
        <f>MLE!E32</f>
        <v>0</v>
      </c>
      <c r="F30" s="436">
        <f>MLE!F32</f>
        <v>0</v>
      </c>
      <c r="H30" s="211">
        <v>21</v>
      </c>
    </row>
    <row r="31" spans="1:8" s="174" customFormat="1" ht="23.25" customHeight="1">
      <c r="A31" s="203"/>
      <c r="B31" s="835" t="s">
        <v>72</v>
      </c>
      <c r="C31" s="836"/>
      <c r="D31" s="170">
        <f>MLE!D33</f>
        <v>0</v>
      </c>
      <c r="E31" s="170">
        <f>MLE!E33</f>
        <v>0</v>
      </c>
      <c r="F31" s="171">
        <f>MLE!F33</f>
        <v>0</v>
      </c>
      <c r="H31" s="210">
        <v>22</v>
      </c>
    </row>
    <row r="32" spans="1:8" s="173" customFormat="1" ht="23.25" customHeight="1" thickBot="1">
      <c r="A32" s="204" t="s">
        <v>19</v>
      </c>
      <c r="B32" s="837" t="s">
        <v>9</v>
      </c>
      <c r="C32" s="838"/>
      <c r="D32" s="426">
        <f>MLE!D34</f>
        <v>0</v>
      </c>
      <c r="E32" s="433">
        <f>MLE!E34</f>
        <v>0</v>
      </c>
      <c r="F32" s="427">
        <f>MLE!F34</f>
        <v>0</v>
      </c>
      <c r="H32" s="211">
        <v>23</v>
      </c>
    </row>
    <row r="33" spans="1:8" s="179" customFormat="1" ht="1.5" customHeight="1">
      <c r="A33" s="175"/>
      <c r="B33" s="271"/>
      <c r="C33" s="176"/>
      <c r="D33" s="177"/>
      <c r="E33" s="177"/>
      <c r="F33" s="178"/>
      <c r="H33" s="209"/>
    </row>
    <row r="34" ht="15" customHeight="1"/>
    <row r="35" ht="15" customHeight="1">
      <c r="A35" s="307" t="str">
        <f>MLE!A7</f>
        <v>A közzétett adatok könyvvizsgálattal alátámasztva.</v>
      </c>
    </row>
    <row r="36" ht="15" customHeight="1"/>
    <row r="37" spans="1:6" ht="15" customHeight="1">
      <c r="A37" t="s">
        <v>203</v>
      </c>
      <c r="C37" s="189" t="str">
        <f>Mérleg!C64</f>
        <v>Budapest, 2005. április.01</v>
      </c>
      <c r="E37" s="183"/>
      <c r="F37" s="183"/>
    </row>
    <row r="38" spans="5:6" ht="32.25" customHeight="1">
      <c r="E38" s="826" t="s">
        <v>207</v>
      </c>
      <c r="F38" s="826"/>
    </row>
  </sheetData>
  <mergeCells count="28">
    <mergeCell ref="E38:F38"/>
    <mergeCell ref="B10:C10"/>
    <mergeCell ref="B11:C11"/>
    <mergeCell ref="B12:C12"/>
    <mergeCell ref="B14:C14"/>
    <mergeCell ref="B15:C15"/>
    <mergeCell ref="B19:C19"/>
    <mergeCell ref="B31:C31"/>
    <mergeCell ref="B32:C32"/>
    <mergeCell ref="B30:C30"/>
    <mergeCell ref="B3:D3"/>
    <mergeCell ref="B5:D5"/>
    <mergeCell ref="E7:E8"/>
    <mergeCell ref="B29:C29"/>
    <mergeCell ref="B24:C24"/>
    <mergeCell ref="B25:C25"/>
    <mergeCell ref="B26:C26"/>
    <mergeCell ref="B27:C27"/>
    <mergeCell ref="B9:C9"/>
    <mergeCell ref="B7:C8"/>
    <mergeCell ref="A7:A8"/>
    <mergeCell ref="B28:C28"/>
    <mergeCell ref="B20:C20"/>
    <mergeCell ref="B21:C21"/>
    <mergeCell ref="B22:C22"/>
    <mergeCell ref="B23:C23"/>
    <mergeCell ref="B16:C16"/>
    <mergeCell ref="B17:C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B22" sqref="B22:C22"/>
    </sheetView>
  </sheetViews>
  <sheetFormatPr defaultColWidth="9.00390625" defaultRowHeight="12.75"/>
  <cols>
    <col min="1" max="1" width="9.00390625" style="28" customWidth="1"/>
    <col min="2" max="2" width="7.75390625" style="28" customWidth="1"/>
    <col min="3" max="3" width="43.25390625" style="28" customWidth="1"/>
    <col min="4" max="16384" width="9.125" style="28" customWidth="1"/>
  </cols>
  <sheetData>
    <row r="3" spans="1:3" ht="12.75">
      <c r="A3" s="842" t="s">
        <v>388</v>
      </c>
      <c r="B3" s="842"/>
      <c r="C3" s="28">
        <f>Mérleg!C1</f>
        <v>0</v>
      </c>
    </row>
    <row r="4" spans="1:3" ht="12.75">
      <c r="A4" s="842" t="s">
        <v>389</v>
      </c>
      <c r="B4" s="842"/>
      <c r="C4" s="28">
        <f>Mérleg!C2</f>
        <v>0</v>
      </c>
    </row>
    <row r="9" spans="1:3" ht="22.5">
      <c r="A9" s="844">
        <f>Borító!A11</f>
        <v>0</v>
      </c>
      <c r="B9" s="844"/>
      <c r="C9" s="844"/>
    </row>
    <row r="10" ht="22.5">
      <c r="C10" s="384"/>
    </row>
    <row r="11" spans="1:3" ht="22.5">
      <c r="A11" s="843" t="s">
        <v>390</v>
      </c>
      <c r="B11" s="843"/>
      <c r="C11" s="843"/>
    </row>
    <row r="12" ht="22.5">
      <c r="C12" s="384"/>
    </row>
    <row r="13" spans="1:3" ht="22.5">
      <c r="A13" s="843">
        <f>Borító!A19</f>
        <v>2004</v>
      </c>
      <c r="B13" s="843"/>
      <c r="C13" s="843"/>
    </row>
    <row r="22" spans="1:3" ht="12.75">
      <c r="A22" s="385" t="str">
        <f>LEFT(Borító!D34,9)</f>
        <v>Budapest,</v>
      </c>
      <c r="B22" s="841" t="s">
        <v>488</v>
      </c>
      <c r="C22" s="841"/>
    </row>
  </sheetData>
  <mergeCells count="6">
    <mergeCell ref="B22:C22"/>
    <mergeCell ref="A3:B3"/>
    <mergeCell ref="A4:B4"/>
    <mergeCell ref="A13:C13"/>
    <mergeCell ref="A9:C9"/>
    <mergeCell ref="A11:C11"/>
  </mergeCells>
  <printOptions horizontalCentered="1"/>
  <pageMargins left="0.9" right="0.9055118110236221" top="0.984251968503937" bottom="0.984251968503937" header="0.5118110236220472" footer="0.5118110236220472"/>
  <pageSetup blackAndWhite="1" horizontalDpi="300" verticalDpi="300" orientation="portrait" paperSize="9" scale="1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3.00390625" style="0" customWidth="1"/>
    <col min="3" max="3" width="43.75390625" style="0" customWidth="1"/>
    <col min="4" max="4" width="15.00390625" style="318" customWidth="1"/>
    <col min="5" max="5" width="14.25390625" style="318" customWidth="1"/>
    <col min="6" max="6" width="14.625" style="318" customWidth="1"/>
  </cols>
  <sheetData>
    <row r="1" spans="1:6" s="329" customFormat="1" ht="37.5" customHeight="1" thickBot="1">
      <c r="A1" s="324"/>
      <c r="B1" s="325"/>
      <c r="C1" s="326" t="s">
        <v>391</v>
      </c>
      <c r="D1" s="327" t="s">
        <v>392</v>
      </c>
      <c r="E1" s="327"/>
      <c r="F1" s="328" t="s">
        <v>393</v>
      </c>
    </row>
    <row r="2" spans="1:6" s="71" customFormat="1" ht="36" customHeight="1">
      <c r="A2" s="498"/>
      <c r="B2" s="499"/>
      <c r="C2" s="500">
        <f>'N-Borito'!A9</f>
        <v>0</v>
      </c>
      <c r="D2" s="595">
        <f>MLE!D10</f>
        <v>37986</v>
      </c>
      <c r="E2" s="596" t="s">
        <v>487</v>
      </c>
      <c r="F2" s="597">
        <f>MLE!F10</f>
        <v>38352</v>
      </c>
    </row>
    <row r="3" spans="1:6" ht="12" customHeight="1">
      <c r="A3" s="330"/>
      <c r="B3" s="331"/>
      <c r="C3" s="331"/>
      <c r="D3" s="501" t="s">
        <v>444</v>
      </c>
      <c r="E3" s="501"/>
      <c r="F3" s="398" t="s">
        <v>394</v>
      </c>
    </row>
    <row r="4" spans="1:6" ht="18" customHeight="1">
      <c r="A4" s="332" t="s">
        <v>58</v>
      </c>
      <c r="B4" s="13" t="s">
        <v>395</v>
      </c>
      <c r="C4" s="3"/>
      <c r="D4" s="502">
        <f>D5+D6+D7</f>
        <v>0</v>
      </c>
      <c r="E4" s="502">
        <f>E5+E6+E7</f>
        <v>0</v>
      </c>
      <c r="F4" s="333">
        <f>F5+F6+F7</f>
        <v>0</v>
      </c>
    </row>
    <row r="5" spans="1:6" s="337" customFormat="1" ht="18" customHeight="1">
      <c r="A5" s="334" t="s">
        <v>166</v>
      </c>
      <c r="B5" s="335" t="s">
        <v>396</v>
      </c>
      <c r="C5" s="335"/>
      <c r="D5" s="503">
        <f>Mérleg!D11</f>
        <v>0</v>
      </c>
      <c r="E5" s="503">
        <f>Mérleg!E11</f>
        <v>0</v>
      </c>
      <c r="F5" s="336">
        <f>Mérleg!F11</f>
        <v>0</v>
      </c>
    </row>
    <row r="6" spans="1:6" s="337" customFormat="1" ht="18" customHeight="1">
      <c r="A6" s="334" t="s">
        <v>27</v>
      </c>
      <c r="B6" s="335" t="s">
        <v>397</v>
      </c>
      <c r="C6" s="335"/>
      <c r="D6" s="503">
        <f>Mérleg!D13</f>
        <v>0</v>
      </c>
      <c r="E6" s="503">
        <f>Mérleg!E13</f>
        <v>0</v>
      </c>
      <c r="F6" s="336">
        <f>Mérleg!F13</f>
        <v>0</v>
      </c>
    </row>
    <row r="7" spans="1:6" s="337" customFormat="1" ht="18" customHeight="1">
      <c r="A7" s="334" t="s">
        <v>169</v>
      </c>
      <c r="B7" s="335" t="s">
        <v>398</v>
      </c>
      <c r="C7" s="335"/>
      <c r="D7" s="503">
        <f>Mérleg!D15</f>
        <v>0</v>
      </c>
      <c r="E7" s="503">
        <f>Mérleg!E15</f>
        <v>0</v>
      </c>
      <c r="F7" s="336">
        <f>Mérleg!F15</f>
        <v>0</v>
      </c>
    </row>
    <row r="8" spans="1:6" ht="18" customHeight="1">
      <c r="A8" s="332" t="s">
        <v>59</v>
      </c>
      <c r="B8" s="338" t="s">
        <v>399</v>
      </c>
      <c r="C8" s="3"/>
      <c r="D8" s="502">
        <f>D9+D10+D11+D12</f>
        <v>0</v>
      </c>
      <c r="E8" s="502">
        <f>E9+E10+E11+E12</f>
        <v>0</v>
      </c>
      <c r="F8" s="333">
        <f>F9+F10+F11+F12</f>
        <v>0</v>
      </c>
    </row>
    <row r="9" spans="1:6" s="337" customFormat="1" ht="18" customHeight="1">
      <c r="A9" s="334" t="s">
        <v>24</v>
      </c>
      <c r="B9" s="335" t="s">
        <v>400</v>
      </c>
      <c r="C9" s="335"/>
      <c r="D9" s="503">
        <f>Mérleg!D18</f>
        <v>0</v>
      </c>
      <c r="E9" s="503">
        <f>Mérleg!E18</f>
        <v>0</v>
      </c>
      <c r="F9" s="336">
        <f>Mérleg!F18</f>
        <v>0</v>
      </c>
    </row>
    <row r="10" spans="1:6" s="337" customFormat="1" ht="18" customHeight="1">
      <c r="A10" s="334" t="s">
        <v>27</v>
      </c>
      <c r="B10" s="335" t="s">
        <v>401</v>
      </c>
      <c r="C10" s="335"/>
      <c r="D10" s="503">
        <f>Mérleg!D19</f>
        <v>0</v>
      </c>
      <c r="E10" s="503">
        <f>Mérleg!E19</f>
        <v>0</v>
      </c>
      <c r="F10" s="336">
        <f>Mérleg!F19</f>
        <v>0</v>
      </c>
    </row>
    <row r="11" spans="1:6" s="337" customFormat="1" ht="18" customHeight="1">
      <c r="A11" s="334" t="s">
        <v>169</v>
      </c>
      <c r="B11" s="335" t="s">
        <v>402</v>
      </c>
      <c r="C11" s="335"/>
      <c r="D11" s="503">
        <f>Mérleg!D20</f>
        <v>0</v>
      </c>
      <c r="E11" s="503">
        <f>Mérleg!E20</f>
        <v>0</v>
      </c>
      <c r="F11" s="336">
        <f>Mérleg!F20</f>
        <v>0</v>
      </c>
    </row>
    <row r="12" spans="1:6" s="337" customFormat="1" ht="18" customHeight="1">
      <c r="A12" s="334" t="s">
        <v>173</v>
      </c>
      <c r="B12" s="335" t="s">
        <v>403</v>
      </c>
      <c r="C12" s="335"/>
      <c r="D12" s="503">
        <f>Mérleg!D21</f>
        <v>0</v>
      </c>
      <c r="E12" s="503">
        <f>Mérleg!E21</f>
        <v>0</v>
      </c>
      <c r="F12" s="336">
        <f>Mérleg!F21</f>
        <v>0</v>
      </c>
    </row>
    <row r="13" spans="1:6" ht="18" customHeight="1">
      <c r="A13" s="332" t="s">
        <v>2</v>
      </c>
      <c r="B13" s="338" t="s">
        <v>404</v>
      </c>
      <c r="C13" s="338"/>
      <c r="D13" s="502">
        <f>Mérleg!D22</f>
        <v>0</v>
      </c>
      <c r="E13" s="502">
        <f>Mérleg!E22</f>
        <v>0</v>
      </c>
      <c r="F13" s="379">
        <f>Mérleg!F22</f>
        <v>0</v>
      </c>
    </row>
    <row r="14" spans="1:6" ht="12.75" customHeight="1" thickBot="1">
      <c r="A14" s="339"/>
      <c r="B14" s="181"/>
      <c r="C14" s="1"/>
      <c r="D14" s="504"/>
      <c r="E14" s="504"/>
      <c r="F14" s="340"/>
    </row>
    <row r="15" spans="1:6" ht="18" customHeight="1" thickBot="1">
      <c r="A15" s="341"/>
      <c r="B15" s="342"/>
      <c r="C15" s="343" t="s">
        <v>405</v>
      </c>
      <c r="D15" s="505">
        <f>D4+D8+D13</f>
        <v>0</v>
      </c>
      <c r="E15" s="505">
        <f>E4+E8+E13</f>
        <v>0</v>
      </c>
      <c r="F15" s="344">
        <f>F4+F8+F13</f>
        <v>0</v>
      </c>
    </row>
    <row r="16" spans="1:6" s="329" customFormat="1" ht="100.5" customHeight="1" thickBot="1">
      <c r="A16" s="345"/>
      <c r="B16" s="345"/>
      <c r="C16" s="346" t="s">
        <v>391</v>
      </c>
      <c r="D16" s="347" t="s">
        <v>392</v>
      </c>
      <c r="E16" s="347"/>
      <c r="F16" s="348" t="s">
        <v>406</v>
      </c>
    </row>
    <row r="17" spans="1:6" s="71" customFormat="1" ht="38.25" customHeight="1">
      <c r="A17" s="498"/>
      <c r="B17" s="499"/>
      <c r="C17" s="500">
        <f>C2</f>
        <v>0</v>
      </c>
      <c r="D17" s="593">
        <f>MLE!D10</f>
        <v>37986</v>
      </c>
      <c r="E17" s="506" t="s">
        <v>487</v>
      </c>
      <c r="F17" s="594">
        <f>MLE!F10</f>
        <v>38352</v>
      </c>
    </row>
    <row r="18" spans="1:7" ht="12" customHeight="1">
      <c r="A18" s="330"/>
      <c r="B18" s="331"/>
      <c r="C18" s="331"/>
      <c r="D18" s="507" t="s">
        <v>444</v>
      </c>
      <c r="E18" s="507"/>
      <c r="F18" s="494" t="s">
        <v>394</v>
      </c>
      <c r="G18" s="495"/>
    </row>
    <row r="19" spans="1:6" ht="18" customHeight="1">
      <c r="A19" s="332" t="s">
        <v>41</v>
      </c>
      <c r="B19" s="338" t="s">
        <v>407</v>
      </c>
      <c r="C19" s="3"/>
      <c r="D19" s="502">
        <f>D20+D22+D23+D24+D25+D26+D27</f>
        <v>0</v>
      </c>
      <c r="E19" s="502">
        <f>E20+E22+E23+E24+E25+E26+E27</f>
        <v>0</v>
      </c>
      <c r="F19" s="333">
        <f>F20+F22+F23+F24+F25+F26+F27</f>
        <v>0</v>
      </c>
    </row>
    <row r="20" spans="1:6" s="337" customFormat="1" ht="18" customHeight="1">
      <c r="A20" s="334" t="s">
        <v>24</v>
      </c>
      <c r="B20" s="335" t="s">
        <v>408</v>
      </c>
      <c r="C20" s="335"/>
      <c r="D20" s="503">
        <f>Mérleg!D44</f>
        <v>0</v>
      </c>
      <c r="E20" s="503">
        <f>Mérleg!E44</f>
        <v>0</v>
      </c>
      <c r="F20" s="336">
        <f>Mérleg!F44</f>
        <v>0</v>
      </c>
    </row>
    <row r="21" spans="1:6" ht="12.75">
      <c r="A21" s="349"/>
      <c r="B21" s="181"/>
      <c r="C21" s="1" t="s">
        <v>409</v>
      </c>
      <c r="D21" s="504">
        <f>Mérleg!D45</f>
        <v>0</v>
      </c>
      <c r="E21" s="503">
        <f>Mérleg!E45</f>
        <v>0</v>
      </c>
      <c r="F21" s="336">
        <f>Mérleg!F45</f>
        <v>0</v>
      </c>
    </row>
    <row r="22" spans="1:6" ht="12.75">
      <c r="A22" s="334" t="s">
        <v>27</v>
      </c>
      <c r="B22" s="845" t="s">
        <v>477</v>
      </c>
      <c r="C22" s="845"/>
      <c r="D22" s="504">
        <f>Mérleg!D46</f>
        <v>0</v>
      </c>
      <c r="E22" s="503">
        <f>Mérleg!E46</f>
        <v>0</v>
      </c>
      <c r="F22" s="336">
        <f>Mérleg!F46</f>
        <v>0</v>
      </c>
    </row>
    <row r="23" spans="1:6" s="337" customFormat="1" ht="18" customHeight="1">
      <c r="A23" s="334" t="s">
        <v>169</v>
      </c>
      <c r="B23" s="335" t="s">
        <v>410</v>
      </c>
      <c r="C23" s="335"/>
      <c r="D23" s="504">
        <f>Mérleg!D47</f>
        <v>0</v>
      </c>
      <c r="E23" s="503">
        <f>Mérleg!E47</f>
        <v>0</v>
      </c>
      <c r="F23" s="336">
        <f>Mérleg!F47</f>
        <v>0</v>
      </c>
    </row>
    <row r="24" spans="1:6" s="337" customFormat="1" ht="18" customHeight="1">
      <c r="A24" s="334" t="s">
        <v>173</v>
      </c>
      <c r="B24" s="335" t="s">
        <v>411</v>
      </c>
      <c r="C24" s="335"/>
      <c r="D24" s="504">
        <f>Mérleg!D48</f>
        <v>0</v>
      </c>
      <c r="E24" s="503">
        <f>Mérleg!E48</f>
        <v>0</v>
      </c>
      <c r="F24" s="336">
        <f>Mérleg!F48</f>
        <v>0</v>
      </c>
    </row>
    <row r="25" spans="1:6" s="337" customFormat="1" ht="18" customHeight="1">
      <c r="A25" s="334" t="s">
        <v>183</v>
      </c>
      <c r="B25" s="335" t="s">
        <v>412</v>
      </c>
      <c r="C25" s="335"/>
      <c r="D25" s="504">
        <f>Mérleg!D49</f>
        <v>0</v>
      </c>
      <c r="E25" s="503">
        <f>Mérleg!E49</f>
        <v>0</v>
      </c>
      <c r="F25" s="336">
        <f>Mérleg!F49</f>
        <v>0</v>
      </c>
    </row>
    <row r="26" spans="1:6" s="337" customFormat="1" ht="18" customHeight="1">
      <c r="A26" s="334" t="s">
        <v>176</v>
      </c>
      <c r="B26" s="335" t="s">
        <v>413</v>
      </c>
      <c r="C26" s="335"/>
      <c r="D26" s="504">
        <f>Mérleg!D50</f>
        <v>0</v>
      </c>
      <c r="E26" s="503">
        <f>Mérleg!E50</f>
        <v>0</v>
      </c>
      <c r="F26" s="336">
        <f>Mérleg!F50</f>
        <v>0</v>
      </c>
    </row>
    <row r="27" spans="1:6" s="337" customFormat="1" ht="18" customHeight="1">
      <c r="A27" s="350" t="s">
        <v>47</v>
      </c>
      <c r="B27" s="335" t="s">
        <v>414</v>
      </c>
      <c r="C27" s="335"/>
      <c r="D27" s="504">
        <f>Mérleg!D51</f>
        <v>0</v>
      </c>
      <c r="E27" s="503">
        <f>Mérleg!E51</f>
        <v>0</v>
      </c>
      <c r="F27" s="336">
        <f>Mérleg!F51</f>
        <v>0</v>
      </c>
    </row>
    <row r="28" spans="1:6" ht="18" customHeight="1">
      <c r="A28" s="332" t="s">
        <v>48</v>
      </c>
      <c r="B28" s="338" t="s">
        <v>415</v>
      </c>
      <c r="C28" s="3"/>
      <c r="D28" s="502">
        <f>Mérleg!D52</f>
        <v>0</v>
      </c>
      <c r="E28" s="502">
        <f>Mérleg!E52</f>
        <v>0</v>
      </c>
      <c r="F28" s="333">
        <f>Mérleg!F52</f>
        <v>0</v>
      </c>
    </row>
    <row r="29" spans="1:6" ht="18" customHeight="1">
      <c r="A29" s="332" t="s">
        <v>50</v>
      </c>
      <c r="B29" s="338" t="s">
        <v>416</v>
      </c>
      <c r="C29" s="3"/>
      <c r="D29" s="502">
        <f>D30+D31+D32</f>
        <v>0</v>
      </c>
      <c r="E29" s="502">
        <f>E30+E31+E32</f>
        <v>0</v>
      </c>
      <c r="F29" s="333">
        <f>F30+F31+F32</f>
        <v>0</v>
      </c>
    </row>
    <row r="30" spans="1:6" s="354" customFormat="1" ht="18" customHeight="1">
      <c r="A30" s="351" t="s">
        <v>24</v>
      </c>
      <c r="B30" s="352" t="s">
        <v>417</v>
      </c>
      <c r="C30" s="352"/>
      <c r="D30" s="508">
        <f>Mérleg!D54</f>
        <v>0</v>
      </c>
      <c r="E30" s="508">
        <f>Mérleg!E54</f>
        <v>0</v>
      </c>
      <c r="F30" s="353">
        <f>Mérleg!F54</f>
        <v>0</v>
      </c>
    </row>
    <row r="31" spans="1:6" s="337" customFormat="1" ht="18" customHeight="1">
      <c r="A31" s="334" t="s">
        <v>27</v>
      </c>
      <c r="B31" s="335" t="s">
        <v>418</v>
      </c>
      <c r="C31" s="335"/>
      <c r="D31" s="508">
        <f>Mérleg!D55</f>
        <v>0</v>
      </c>
      <c r="E31" s="508">
        <f>Mérleg!E55</f>
        <v>0</v>
      </c>
      <c r="F31" s="353">
        <f>Mérleg!F55</f>
        <v>0</v>
      </c>
    </row>
    <row r="32" spans="1:6" s="337" customFormat="1" ht="18" customHeight="1">
      <c r="A32" s="334" t="s">
        <v>169</v>
      </c>
      <c r="B32" s="335" t="s">
        <v>419</v>
      </c>
      <c r="C32" s="335"/>
      <c r="D32" s="508">
        <f>Mérleg!D56</f>
        <v>0</v>
      </c>
      <c r="E32" s="508">
        <f>Mérleg!E56</f>
        <v>0</v>
      </c>
      <c r="F32" s="353">
        <f>Mérleg!F56</f>
        <v>0</v>
      </c>
    </row>
    <row r="33" spans="1:6" ht="18" customHeight="1">
      <c r="A33" s="332" t="s">
        <v>19</v>
      </c>
      <c r="B33" s="338" t="s">
        <v>420</v>
      </c>
      <c r="C33" s="3"/>
      <c r="D33" s="502">
        <f>Mérleg!D57</f>
        <v>0</v>
      </c>
      <c r="E33" s="502">
        <f>Mérleg!E57</f>
        <v>0</v>
      </c>
      <c r="F33" s="333">
        <f>Mérleg!F57</f>
        <v>0</v>
      </c>
    </row>
    <row r="34" spans="1:6" ht="12" customHeight="1" thickBot="1">
      <c r="A34" s="239"/>
      <c r="B34" s="1"/>
      <c r="C34" s="1"/>
      <c r="D34" s="504"/>
      <c r="E34" s="504"/>
      <c r="F34" s="340"/>
    </row>
    <row r="35" spans="1:6" ht="18" customHeight="1" thickBot="1">
      <c r="A35" s="355"/>
      <c r="B35" s="356"/>
      <c r="C35" s="343" t="s">
        <v>421</v>
      </c>
      <c r="D35" s="505">
        <f>D19+D28+D29+D33</f>
        <v>0</v>
      </c>
      <c r="E35" s="505">
        <f>E19+E28+E29+E33</f>
        <v>0</v>
      </c>
      <c r="F35" s="344">
        <f>F19+F28+F29+F33</f>
        <v>0</v>
      </c>
    </row>
    <row r="36" spans="1:2" ht="12.75">
      <c r="A36" s="357"/>
      <c r="B36" s="357"/>
    </row>
  </sheetData>
  <mergeCells count="1">
    <mergeCell ref="B22:C22"/>
  </mergeCells>
  <printOptions/>
  <pageMargins left="0.7874015748031497" right="0.7874015748031497" top="1.03" bottom="0.5118110236220472" header="0.5118110236220472" footer="0.5118110236220472"/>
  <pageSetup blackAndWhite="1" horizontalDpi="300" verticalDpi="3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7" sqref="F27"/>
    </sheetView>
  </sheetViews>
  <sheetFormatPr defaultColWidth="9.00390625" defaultRowHeight="12.75"/>
  <cols>
    <col min="1" max="1" width="4.75390625" style="101" customWidth="1"/>
    <col min="2" max="2" width="3.625" style="101" customWidth="1"/>
    <col min="3" max="3" width="49.625" style="0" customWidth="1"/>
    <col min="4" max="4" width="14.25390625" style="318" customWidth="1"/>
    <col min="5" max="5" width="13.125" style="318" customWidth="1"/>
    <col min="6" max="6" width="14.75390625" style="318" customWidth="1"/>
  </cols>
  <sheetData>
    <row r="1" spans="1:6" s="360" customFormat="1" ht="44.25" customHeight="1">
      <c r="A1" s="846" t="s">
        <v>422</v>
      </c>
      <c r="B1" s="847"/>
      <c r="C1" s="847"/>
      <c r="D1" s="358"/>
      <c r="E1" s="358"/>
      <c r="F1" s="359" t="s">
        <v>423</v>
      </c>
    </row>
    <row r="2" spans="1:6" s="364" customFormat="1" ht="26.25" customHeight="1">
      <c r="A2" s="848">
        <f>'N-Borito'!A9</f>
        <v>0</v>
      </c>
      <c r="B2" s="849"/>
      <c r="C2" s="850"/>
      <c r="D2" s="361">
        <f>Bilanz!D2</f>
        <v>37986</v>
      </c>
      <c r="E2" s="362"/>
      <c r="F2" s="363">
        <f>Bilanz!F2</f>
        <v>38352</v>
      </c>
    </row>
    <row r="3" spans="1:6" s="101" customFormat="1" ht="12.75">
      <c r="A3" s="851"/>
      <c r="B3" s="852"/>
      <c r="C3" s="853"/>
      <c r="D3" s="397" t="s">
        <v>444</v>
      </c>
      <c r="E3" s="365"/>
      <c r="F3" s="366" t="s">
        <v>394</v>
      </c>
    </row>
    <row r="4" spans="1:6" s="101" customFormat="1" ht="4.5" customHeight="1">
      <c r="A4" s="367"/>
      <c r="B4" s="181"/>
      <c r="C4" s="181"/>
      <c r="D4" s="368"/>
      <c r="E4" s="369"/>
      <c r="F4" s="370"/>
    </row>
    <row r="5" spans="1:6" s="337" customFormat="1" ht="18" customHeight="1">
      <c r="A5" s="371" t="s">
        <v>24</v>
      </c>
      <c r="B5" s="335" t="s">
        <v>424</v>
      </c>
      <c r="C5" s="335"/>
      <c r="D5" s="372">
        <f>Erkimu!D10</f>
        <v>0</v>
      </c>
      <c r="E5" s="372">
        <f>Erkimu!E10</f>
        <v>0</v>
      </c>
      <c r="F5" s="373">
        <f>Erkimu!F10</f>
        <v>0</v>
      </c>
    </row>
    <row r="6" spans="1:6" s="337" customFormat="1" ht="18" customHeight="1">
      <c r="A6" s="371" t="s">
        <v>27</v>
      </c>
      <c r="B6" s="335" t="s">
        <v>425</v>
      </c>
      <c r="C6" s="335"/>
      <c r="D6" s="372">
        <f>Erkimu!D11</f>
        <v>0</v>
      </c>
      <c r="E6" s="372">
        <f>Erkimu!E11</f>
        <v>0</v>
      </c>
      <c r="F6" s="373">
        <f>Erkimu!F11</f>
        <v>0</v>
      </c>
    </row>
    <row r="7" spans="1:6" s="337" customFormat="1" ht="18" customHeight="1">
      <c r="A7" s="371" t="s">
        <v>169</v>
      </c>
      <c r="B7" s="335" t="s">
        <v>426</v>
      </c>
      <c r="C7" s="335"/>
      <c r="D7" s="372">
        <f>Erkimu!D12</f>
        <v>0</v>
      </c>
      <c r="E7" s="372">
        <f>Erkimu!E12</f>
        <v>0</v>
      </c>
      <c r="F7" s="373">
        <f>Erkimu!F12</f>
        <v>0</v>
      </c>
    </row>
    <row r="8" spans="1:6" s="337" customFormat="1" ht="18" customHeight="1">
      <c r="A8" s="371"/>
      <c r="B8" s="335"/>
      <c r="C8" s="335" t="s">
        <v>431</v>
      </c>
      <c r="D8" s="372">
        <f>Erkimu!D13</f>
        <v>0</v>
      </c>
      <c r="E8" s="372">
        <f>Erkimu!E13</f>
        <v>0</v>
      </c>
      <c r="F8" s="373">
        <f>Erkimu!F13</f>
        <v>0</v>
      </c>
    </row>
    <row r="9" spans="1:6" s="337" customFormat="1" ht="18" customHeight="1">
      <c r="A9" s="371" t="s">
        <v>173</v>
      </c>
      <c r="B9" s="335" t="s">
        <v>427</v>
      </c>
      <c r="C9" s="335"/>
      <c r="D9" s="372">
        <f>Erkimu!D14</f>
        <v>0</v>
      </c>
      <c r="E9" s="372">
        <f>Erkimu!E14</f>
        <v>0</v>
      </c>
      <c r="F9" s="373">
        <f>Erkimu!F14</f>
        <v>0</v>
      </c>
    </row>
    <row r="10" spans="1:6" s="337" customFormat="1" ht="18" customHeight="1">
      <c r="A10" s="371" t="s">
        <v>183</v>
      </c>
      <c r="B10" s="335" t="s">
        <v>428</v>
      </c>
      <c r="C10" s="335"/>
      <c r="D10" s="372">
        <f>Erkimu!D15</f>
        <v>0</v>
      </c>
      <c r="E10" s="372">
        <f>Erkimu!E15</f>
        <v>0</v>
      </c>
      <c r="F10" s="373">
        <f>Erkimu!F15</f>
        <v>0</v>
      </c>
    </row>
    <row r="11" spans="1:6" s="337" customFormat="1" ht="18" customHeight="1">
      <c r="A11" s="371" t="s">
        <v>176</v>
      </c>
      <c r="B11" s="335" t="s">
        <v>429</v>
      </c>
      <c r="C11" s="335"/>
      <c r="D11" s="372">
        <f>Erkimu!D16</f>
        <v>0</v>
      </c>
      <c r="E11" s="372">
        <f>Erkimu!E16</f>
        <v>0</v>
      </c>
      <c r="F11" s="373">
        <f>Erkimu!F16</f>
        <v>0</v>
      </c>
    </row>
    <row r="12" spans="1:6" s="337" customFormat="1" ht="18" customHeight="1">
      <c r="A12" s="371" t="s">
        <v>185</v>
      </c>
      <c r="B12" s="335" t="s">
        <v>430</v>
      </c>
      <c r="C12" s="335"/>
      <c r="D12" s="372">
        <f>Erkimu!D17</f>
        <v>0</v>
      </c>
      <c r="E12" s="372">
        <f>Erkimu!E17</f>
        <v>0</v>
      </c>
      <c r="F12" s="373">
        <f>Erkimu!F17</f>
        <v>0</v>
      </c>
    </row>
    <row r="13" spans="1:6" ht="12.75">
      <c r="A13" s="367"/>
      <c r="B13" s="181"/>
      <c r="C13" s="1" t="s">
        <v>431</v>
      </c>
      <c r="D13" s="372">
        <f>Erkimu!D18</f>
        <v>0</v>
      </c>
      <c r="E13" s="372">
        <f>Erkimu!E18</f>
        <v>0</v>
      </c>
      <c r="F13" s="373">
        <f>Erkimu!F18</f>
        <v>0</v>
      </c>
    </row>
    <row r="14" spans="1:6" s="179" customFormat="1" ht="18" customHeight="1">
      <c r="A14" s="374" t="s">
        <v>58</v>
      </c>
      <c r="B14" s="338" t="s">
        <v>432</v>
      </c>
      <c r="C14" s="338"/>
      <c r="D14" s="375">
        <f>Erkimu!D19</f>
        <v>0</v>
      </c>
      <c r="E14" s="375">
        <f>Erkimu!E19</f>
        <v>0</v>
      </c>
      <c r="F14" s="376">
        <f>Erkimu!F19</f>
        <v>0</v>
      </c>
    </row>
    <row r="15" spans="1:6" s="337" customFormat="1" ht="18" customHeight="1">
      <c r="A15" s="371" t="s">
        <v>186</v>
      </c>
      <c r="B15" s="335" t="s">
        <v>433</v>
      </c>
      <c r="C15" s="335"/>
      <c r="D15" s="372">
        <f>Erkimu!D20</f>
        <v>0</v>
      </c>
      <c r="E15" s="372">
        <f>Erkimu!E20</f>
        <v>0</v>
      </c>
      <c r="F15" s="373">
        <f>Erkimu!F20</f>
        <v>0</v>
      </c>
    </row>
    <row r="16" spans="1:6" s="337" customFormat="1" ht="18" customHeight="1">
      <c r="A16" s="371" t="s">
        <v>188</v>
      </c>
      <c r="B16" s="335" t="s">
        <v>434</v>
      </c>
      <c r="C16" s="335"/>
      <c r="D16" s="372">
        <f>Erkimu!D21</f>
        <v>0</v>
      </c>
      <c r="E16" s="372">
        <f>Erkimu!E21</f>
        <v>0</v>
      </c>
      <c r="F16" s="373">
        <f>Erkimu!F21</f>
        <v>0</v>
      </c>
    </row>
    <row r="17" spans="1:6" s="179" customFormat="1" ht="18" customHeight="1">
      <c r="A17" s="374" t="s">
        <v>59</v>
      </c>
      <c r="B17" s="338" t="s">
        <v>435</v>
      </c>
      <c r="C17" s="338"/>
      <c r="D17" s="375">
        <f>Erkimu!D22</f>
        <v>0</v>
      </c>
      <c r="E17" s="375">
        <f>Erkimu!E22</f>
        <v>0</v>
      </c>
      <c r="F17" s="376">
        <f>Erkimu!F22</f>
        <v>0</v>
      </c>
    </row>
    <row r="18" spans="1:6" s="179" customFormat="1" ht="18" customHeight="1">
      <c r="A18" s="377" t="s">
        <v>2</v>
      </c>
      <c r="B18" s="378" t="s">
        <v>436</v>
      </c>
      <c r="C18" s="378"/>
      <c r="D18" s="375">
        <f>Erkimu!D23</f>
        <v>0</v>
      </c>
      <c r="E18" s="375">
        <f>Erkimu!E23</f>
        <v>0</v>
      </c>
      <c r="F18" s="376">
        <f>Erkimu!F23</f>
        <v>0</v>
      </c>
    </row>
    <row r="19" spans="1:6" s="337" customFormat="1" ht="18" customHeight="1">
      <c r="A19" s="371" t="s">
        <v>189</v>
      </c>
      <c r="B19" s="335" t="s">
        <v>437</v>
      </c>
      <c r="C19" s="335"/>
      <c r="D19" s="372">
        <f>Erkimu!D24</f>
        <v>0</v>
      </c>
      <c r="E19" s="372">
        <f>Erkimu!E24</f>
        <v>0</v>
      </c>
      <c r="F19" s="373">
        <f>Erkimu!F24</f>
        <v>0</v>
      </c>
    </row>
    <row r="20" spans="1:6" s="337" customFormat="1" ht="18" customHeight="1">
      <c r="A20" s="371" t="s">
        <v>193</v>
      </c>
      <c r="B20" s="335" t="s">
        <v>438</v>
      </c>
      <c r="C20" s="335"/>
      <c r="D20" s="372">
        <f>Erkimu!D25</f>
        <v>0</v>
      </c>
      <c r="E20" s="372">
        <f>Erkimu!E25</f>
        <v>0</v>
      </c>
      <c r="F20" s="373">
        <f>Erkimu!F25</f>
        <v>0</v>
      </c>
    </row>
    <row r="21" spans="1:6" s="179" customFormat="1" ht="18" customHeight="1">
      <c r="A21" s="374" t="s">
        <v>41</v>
      </c>
      <c r="B21" s="338" t="s">
        <v>439</v>
      </c>
      <c r="C21" s="338"/>
      <c r="D21" s="375">
        <f>Erkimu!D26</f>
        <v>0</v>
      </c>
      <c r="E21" s="375">
        <f>Erkimu!E26</f>
        <v>0</v>
      </c>
      <c r="F21" s="376">
        <f>Erkimu!F26</f>
        <v>0</v>
      </c>
    </row>
    <row r="22" spans="1:6" s="179" customFormat="1" ht="18" customHeight="1">
      <c r="A22" s="374" t="s">
        <v>48</v>
      </c>
      <c r="B22" s="338" t="s">
        <v>440</v>
      </c>
      <c r="C22" s="338"/>
      <c r="D22" s="375">
        <f>Erkimu!D27</f>
        <v>0</v>
      </c>
      <c r="E22" s="375">
        <f>Erkimu!E27</f>
        <v>0</v>
      </c>
      <c r="F22" s="376">
        <f>Erkimu!F27</f>
        <v>0</v>
      </c>
    </row>
    <row r="23" spans="1:6" s="337" customFormat="1" ht="18" customHeight="1">
      <c r="A23" s="371" t="s">
        <v>195</v>
      </c>
      <c r="B23" s="335" t="s">
        <v>441</v>
      </c>
      <c r="C23" s="335"/>
      <c r="D23" s="372">
        <f>Erkimu!D28</f>
        <v>0</v>
      </c>
      <c r="E23" s="372">
        <f>Erkimu!E28</f>
        <v>0</v>
      </c>
      <c r="F23" s="373">
        <f>Erkimu!F28</f>
        <v>0</v>
      </c>
    </row>
    <row r="24" spans="1:6" s="179" customFormat="1" ht="18" customHeight="1">
      <c r="A24" s="374" t="s">
        <v>50</v>
      </c>
      <c r="B24" s="338" t="s">
        <v>442</v>
      </c>
      <c r="C24" s="338"/>
      <c r="D24" s="375">
        <f>Erkimu!D29</f>
        <v>0</v>
      </c>
      <c r="E24" s="375">
        <f>Erkimu!E29</f>
        <v>0</v>
      </c>
      <c r="F24" s="376">
        <f>Erkimu!F29</f>
        <v>0</v>
      </c>
    </row>
    <row r="25" spans="1:6" s="337" customFormat="1" ht="18" customHeight="1">
      <c r="A25" s="371"/>
      <c r="B25" s="335" t="s">
        <v>471</v>
      </c>
      <c r="C25" s="335"/>
      <c r="D25" s="372">
        <f>Erkimu!D30</f>
        <v>0</v>
      </c>
      <c r="E25" s="372">
        <f>Erkimu!E30</f>
        <v>0</v>
      </c>
      <c r="F25" s="373">
        <f>Erkimu!F30</f>
        <v>0</v>
      </c>
    </row>
    <row r="26" spans="1:6" s="337" customFormat="1" ht="18" customHeight="1">
      <c r="A26" s="371"/>
      <c r="B26" s="335" t="s">
        <v>472</v>
      </c>
      <c r="C26" s="335"/>
      <c r="D26" s="372">
        <f>Erkimu!D31</f>
        <v>0</v>
      </c>
      <c r="E26" s="372">
        <f>Erkimu!E31</f>
        <v>0</v>
      </c>
      <c r="F26" s="373">
        <f>Erkimu!F31</f>
        <v>0</v>
      </c>
    </row>
    <row r="27" spans="1:6" s="179" customFormat="1" ht="18" customHeight="1" thickBot="1">
      <c r="A27" s="380" t="s">
        <v>19</v>
      </c>
      <c r="B27" s="381" t="s">
        <v>443</v>
      </c>
      <c r="C27" s="381"/>
      <c r="D27" s="382">
        <f>Erkimu!D32</f>
        <v>0</v>
      </c>
      <c r="E27" s="382">
        <f>Erkimu!E32</f>
        <v>0</v>
      </c>
      <c r="F27" s="383">
        <f>Erkimu!F32</f>
        <v>0</v>
      </c>
    </row>
  </sheetData>
  <mergeCells count="2">
    <mergeCell ref="A1:C1"/>
    <mergeCell ref="A2:C3"/>
  </mergeCells>
  <printOptions/>
  <pageMargins left="0.75" right="0.75" top="1.1" bottom="0.59" header="0.5" footer="0.5"/>
  <pageSetup horizontalDpi="300" verticalDpi="3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22" sqref="B22"/>
    </sheetView>
  </sheetViews>
  <sheetFormatPr defaultColWidth="9.00390625" defaultRowHeight="12.75"/>
  <cols>
    <col min="1" max="1" width="6.75390625" style="0" customWidth="1"/>
    <col min="2" max="2" width="24.25390625" style="0" customWidth="1"/>
    <col min="3" max="3" width="12.00390625" style="0" customWidth="1"/>
    <col min="4" max="4" width="35.375" style="480" customWidth="1"/>
  </cols>
  <sheetData>
    <row r="1" spans="1:7" ht="27">
      <c r="A1" s="656" t="s">
        <v>482</v>
      </c>
      <c r="B1" s="656"/>
      <c r="C1" s="656"/>
      <c r="D1" s="656"/>
      <c r="E1" s="476"/>
      <c r="F1" s="476"/>
      <c r="G1" s="476"/>
    </row>
    <row r="2" spans="1:7" ht="29.25" customHeight="1">
      <c r="A2" s="854" t="s">
        <v>238</v>
      </c>
      <c r="B2" s="854"/>
      <c r="C2" s="854"/>
      <c r="D2" s="854"/>
      <c r="E2" s="477"/>
      <c r="F2" s="477"/>
      <c r="G2" s="477"/>
    </row>
    <row r="3" spans="1:7" ht="27" customHeight="1">
      <c r="A3" s="713">
        <f>MLE!C5</f>
        <v>0</v>
      </c>
      <c r="B3" s="713"/>
      <c r="C3" s="713"/>
      <c r="D3" s="713"/>
      <c r="E3" s="478"/>
      <c r="F3" s="478"/>
      <c r="G3" s="478"/>
    </row>
    <row r="4" spans="1:7" ht="21" customHeight="1">
      <c r="A4" s="855">
        <f>MLE!F2</f>
        <v>2004</v>
      </c>
      <c r="B4" s="855"/>
      <c r="C4" s="235" t="s">
        <v>483</v>
      </c>
      <c r="E4" s="234"/>
      <c r="F4" s="235"/>
      <c r="G4" s="233"/>
    </row>
    <row r="5" spans="1:7" ht="21" customHeight="1">
      <c r="A5" s="739"/>
      <c r="B5" s="739"/>
      <c r="C5" s="739"/>
      <c r="D5" s="739"/>
      <c r="E5" s="234"/>
      <c r="F5" s="235"/>
      <c r="G5" s="233"/>
    </row>
    <row r="6" spans="1:4" s="282" customFormat="1" ht="26.25" customHeight="1">
      <c r="A6" s="282" t="s">
        <v>239</v>
      </c>
      <c r="B6" s="481">
        <f>MLE!F10</f>
        <v>38352</v>
      </c>
      <c r="C6" s="481"/>
      <c r="D6" s="482"/>
    </row>
    <row r="7" spans="1:4" ht="13.5" thickBot="1">
      <c r="A7" s="483"/>
      <c r="B7" s="484" t="s">
        <v>478</v>
      </c>
      <c r="C7" s="485" t="s">
        <v>479</v>
      </c>
      <c r="D7" s="486" t="s">
        <v>480</v>
      </c>
    </row>
    <row r="8" spans="1:4" ht="27.75" customHeight="1" thickTop="1">
      <c r="A8" s="479">
        <v>1</v>
      </c>
      <c r="B8" s="313"/>
      <c r="C8" s="487"/>
      <c r="D8" s="488"/>
    </row>
    <row r="9" spans="1:3" ht="12.75" customHeight="1">
      <c r="A9" s="479">
        <v>2</v>
      </c>
      <c r="B9" s="1"/>
      <c r="C9" s="489"/>
    </row>
    <row r="10" spans="1:3" ht="12.75">
      <c r="A10" s="479">
        <v>3</v>
      </c>
      <c r="B10" s="1"/>
      <c r="C10" s="489"/>
    </row>
    <row r="11" spans="1:3" ht="12.75">
      <c r="A11" s="281">
        <v>4</v>
      </c>
      <c r="B11" s="1"/>
      <c r="C11" s="489"/>
    </row>
    <row r="12" spans="1:3" ht="12.75">
      <c r="A12" s="281">
        <v>5</v>
      </c>
      <c r="B12" s="1"/>
      <c r="C12" s="489"/>
    </row>
    <row r="13" spans="1:3" ht="12.75">
      <c r="A13" s="281">
        <v>6</v>
      </c>
      <c r="B13" s="1"/>
      <c r="C13" s="489"/>
    </row>
    <row r="14" spans="1:3" ht="12.75">
      <c r="A14" s="281">
        <v>7</v>
      </c>
      <c r="B14" s="1"/>
      <c r="C14" s="489"/>
    </row>
    <row r="15" spans="1:3" ht="12.75">
      <c r="A15" s="479">
        <v>8</v>
      </c>
      <c r="B15" s="1"/>
      <c r="C15" s="489"/>
    </row>
    <row r="16" spans="1:4" ht="12.75">
      <c r="A16" s="479">
        <v>9</v>
      </c>
      <c r="B16" s="1"/>
      <c r="C16" s="489"/>
      <c r="D16" s="490"/>
    </row>
    <row r="17" spans="1:4" ht="12.75">
      <c r="A17" s="479"/>
      <c r="B17" s="1"/>
      <c r="C17" s="181"/>
      <c r="D17" s="490"/>
    </row>
    <row r="18" spans="1:4" ht="25.5" customHeight="1" thickBot="1">
      <c r="A18" s="491"/>
      <c r="B18" s="492" t="s">
        <v>481</v>
      </c>
      <c r="C18" s="492"/>
      <c r="D18" s="493">
        <f>SUM(D8:D16)</f>
        <v>0</v>
      </c>
    </row>
    <row r="19" ht="13.5" thickTop="1"/>
  </sheetData>
  <mergeCells count="5">
    <mergeCell ref="A5:D5"/>
    <mergeCell ref="A1:D1"/>
    <mergeCell ref="A2:D2"/>
    <mergeCell ref="A3:D3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36" sqref="F36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46.375" style="0" customWidth="1"/>
    <col min="4" max="4" width="12.375" style="0" customWidth="1"/>
    <col min="5" max="5" width="12.125" style="0" customWidth="1"/>
    <col min="6" max="6" width="11.625" style="0" customWidth="1"/>
  </cols>
  <sheetData>
    <row r="1" spans="1:9" ht="12.75">
      <c r="A1" s="686" t="s">
        <v>80</v>
      </c>
      <c r="B1" s="678"/>
      <c r="C1" s="48">
        <f>MLE!C2</f>
        <v>0</v>
      </c>
      <c r="D1" s="36"/>
      <c r="I1" s="472"/>
    </row>
    <row r="2" spans="1:9" ht="12.75" customHeight="1">
      <c r="A2" s="679" t="s">
        <v>81</v>
      </c>
      <c r="B2" s="680"/>
      <c r="C2" s="49">
        <f>MLE!C3</f>
        <v>0</v>
      </c>
      <c r="D2" s="29"/>
      <c r="I2" s="472"/>
    </row>
    <row r="3" spans="1:9" ht="4.5" customHeight="1">
      <c r="A3" s="681"/>
      <c r="B3" s="681"/>
      <c r="C3" s="681"/>
      <c r="D3" s="681"/>
      <c r="E3" s="681"/>
      <c r="F3" s="681"/>
      <c r="I3" s="472"/>
    </row>
    <row r="4" spans="1:9" ht="25.5" customHeight="1">
      <c r="A4" s="682" t="s">
        <v>703</v>
      </c>
      <c r="B4" s="682"/>
      <c r="C4" s="682"/>
      <c r="D4" s="682"/>
      <c r="E4" s="682"/>
      <c r="F4" s="682"/>
      <c r="I4" s="472"/>
    </row>
    <row r="5" spans="1:9" ht="12.75" customHeight="1">
      <c r="A5" s="672"/>
      <c r="B5" s="674">
        <f>MLE!C5</f>
        <v>0</v>
      </c>
      <c r="C5" s="675"/>
      <c r="D5" s="31" t="s">
        <v>75</v>
      </c>
      <c r="E5" s="665" t="s">
        <v>76</v>
      </c>
      <c r="F5" s="35" t="s">
        <v>74</v>
      </c>
      <c r="I5" s="472"/>
    </row>
    <row r="6" spans="1:9" ht="12.75" customHeight="1">
      <c r="A6" s="673"/>
      <c r="B6" s="676"/>
      <c r="C6" s="677"/>
      <c r="D6" s="37">
        <f>MLE!D10</f>
        <v>37986</v>
      </c>
      <c r="E6" s="666"/>
      <c r="F6" s="37">
        <f>MLE!F10</f>
        <v>38352</v>
      </c>
      <c r="I6" s="472"/>
    </row>
    <row r="7" spans="1:9" ht="5.25" customHeight="1" thickBot="1">
      <c r="A7" s="50"/>
      <c r="B7" s="667"/>
      <c r="C7" s="667"/>
      <c r="D7" s="51"/>
      <c r="E7" s="52"/>
      <c r="F7" s="53"/>
      <c r="I7" s="472"/>
    </row>
    <row r="8" spans="1:9" ht="13.5" thickBot="1">
      <c r="A8" s="72" t="s">
        <v>94</v>
      </c>
      <c r="B8" s="39" t="s">
        <v>22</v>
      </c>
      <c r="C8" s="62" t="s">
        <v>23</v>
      </c>
      <c r="D8" s="42">
        <f>D9+D11+D13</f>
        <v>0</v>
      </c>
      <c r="E8" s="42">
        <f>E9+E11+E13</f>
        <v>0</v>
      </c>
      <c r="F8" s="42">
        <f>ROUND(F9+F11+F13,0)</f>
        <v>0</v>
      </c>
      <c r="I8" s="472"/>
    </row>
    <row r="9" spans="1:9" ht="12.75">
      <c r="A9" s="73" t="s">
        <v>95</v>
      </c>
      <c r="B9" s="443" t="s">
        <v>24</v>
      </c>
      <c r="C9" s="444" t="s">
        <v>25</v>
      </c>
      <c r="D9" s="45"/>
      <c r="E9" s="272"/>
      <c r="F9" s="66"/>
      <c r="G9" s="439" t="s">
        <v>454</v>
      </c>
      <c r="H9" s="474">
        <f>ROUND(Köv!E25/1000,0)</f>
        <v>0</v>
      </c>
      <c r="I9" s="472" t="s">
        <v>360</v>
      </c>
    </row>
    <row r="10" spans="1:9" ht="12.75">
      <c r="A10" s="74" t="s">
        <v>96</v>
      </c>
      <c r="B10" s="54"/>
      <c r="C10" s="67" t="s">
        <v>124</v>
      </c>
      <c r="D10" s="66"/>
      <c r="E10" s="65"/>
      <c r="F10" s="445"/>
      <c r="G10" s="471" t="str">
        <f>IF(($F$10+$F$12+$F$14)=$F$30," ","Nem egyezik az értékelési tartalékkal!")</f>
        <v> </v>
      </c>
      <c r="H10" s="121"/>
      <c r="I10" s="472"/>
    </row>
    <row r="11" spans="1:9" ht="12.75">
      <c r="A11" s="75" t="s">
        <v>97</v>
      </c>
      <c r="B11" s="443" t="s">
        <v>27</v>
      </c>
      <c r="C11" s="67" t="s">
        <v>28</v>
      </c>
      <c r="D11" s="66"/>
      <c r="E11" s="65"/>
      <c r="F11" s="445"/>
      <c r="G11" s="439" t="s">
        <v>454</v>
      </c>
      <c r="H11" s="474">
        <f>ROUND(Köv!E26/1000,0)</f>
        <v>0</v>
      </c>
      <c r="I11" s="472" t="s">
        <v>360</v>
      </c>
    </row>
    <row r="12" spans="1:9" ht="12.75">
      <c r="A12" s="74" t="s">
        <v>98</v>
      </c>
      <c r="B12" s="54"/>
      <c r="C12" s="67" t="s">
        <v>125</v>
      </c>
      <c r="D12" s="66"/>
      <c r="E12" s="65"/>
      <c r="F12" s="445"/>
      <c r="G12" s="471" t="str">
        <f>IF(($F$10+$F$12+$F$14)=$F$30," ","Nem egyezik az értékelési tartalékkal!")</f>
        <v> </v>
      </c>
      <c r="H12" s="121"/>
      <c r="I12" s="472"/>
    </row>
    <row r="13" spans="1:9" ht="12.75">
      <c r="A13" s="75" t="s">
        <v>99</v>
      </c>
      <c r="B13" s="451" t="s">
        <v>169</v>
      </c>
      <c r="C13" s="67" t="s">
        <v>30</v>
      </c>
      <c r="D13" s="66"/>
      <c r="E13" s="65"/>
      <c r="F13" s="445"/>
      <c r="G13" s="55"/>
      <c r="H13" s="121"/>
      <c r="I13" s="472"/>
    </row>
    <row r="14" spans="1:9" ht="13.5" thickBot="1">
      <c r="A14" s="76" t="s">
        <v>100</v>
      </c>
      <c r="B14" s="450"/>
      <c r="C14" s="68" t="s">
        <v>126</v>
      </c>
      <c r="D14" s="46"/>
      <c r="E14" s="273"/>
      <c r="F14" s="46"/>
      <c r="G14" s="471" t="str">
        <f>IF(($F$10+$F$12+$F$14)=$F$30," ","Nem egyezik az értékelési tartalékkal!")</f>
        <v> </v>
      </c>
      <c r="H14" s="121"/>
      <c r="I14" s="472"/>
    </row>
    <row r="15" spans="1:9" ht="13.5" thickBot="1">
      <c r="A15" s="77" t="s">
        <v>101</v>
      </c>
      <c r="B15" s="40" t="s">
        <v>31</v>
      </c>
      <c r="C15" s="30" t="s">
        <v>32</v>
      </c>
      <c r="D15" s="44">
        <f>SUM(D16:D19)</f>
        <v>0</v>
      </c>
      <c r="E15" s="228">
        <f>SUM(E16:E19)</f>
        <v>0</v>
      </c>
      <c r="F15" s="44">
        <f>ROUND(SUM(F16:F19),0)</f>
        <v>0</v>
      </c>
      <c r="G15" s="55"/>
      <c r="H15" s="121"/>
      <c r="I15" s="472"/>
    </row>
    <row r="16" spans="1:9" ht="12.75">
      <c r="A16" s="73" t="s">
        <v>102</v>
      </c>
      <c r="B16" s="443" t="s">
        <v>33</v>
      </c>
      <c r="C16" s="446" t="s">
        <v>34</v>
      </c>
      <c r="D16" s="66"/>
      <c r="E16" s="272"/>
      <c r="F16" s="66"/>
      <c r="G16" s="439" t="s">
        <v>454</v>
      </c>
      <c r="H16" s="474">
        <f>ROUND(Köv!E27/1000,0)</f>
        <v>0</v>
      </c>
      <c r="I16" s="472" t="s">
        <v>360</v>
      </c>
    </row>
    <row r="17" spans="1:9" ht="12.75">
      <c r="A17" s="75" t="s">
        <v>103</v>
      </c>
      <c r="B17" s="443" t="s">
        <v>36</v>
      </c>
      <c r="C17" s="67" t="s">
        <v>37</v>
      </c>
      <c r="D17" s="449"/>
      <c r="E17" s="448"/>
      <c r="F17" s="266"/>
      <c r="H17" s="121"/>
      <c r="I17" s="472"/>
    </row>
    <row r="18" spans="1:9" ht="12.75">
      <c r="A18" s="75" t="s">
        <v>104</v>
      </c>
      <c r="B18" s="443" t="s">
        <v>29</v>
      </c>
      <c r="C18" s="67" t="s">
        <v>1</v>
      </c>
      <c r="D18" s="449"/>
      <c r="E18" s="448"/>
      <c r="F18" s="66"/>
      <c r="H18" s="121"/>
      <c r="I18" s="472"/>
    </row>
    <row r="19" spans="1:9" ht="13.5" thickBot="1">
      <c r="A19" s="75" t="s">
        <v>105</v>
      </c>
      <c r="B19" s="5" t="s">
        <v>38</v>
      </c>
      <c r="C19" s="70" t="s">
        <v>39</v>
      </c>
      <c r="D19" s="46"/>
      <c r="E19" s="273"/>
      <c r="F19" s="249"/>
      <c r="H19" s="121"/>
      <c r="I19" s="472"/>
    </row>
    <row r="20" spans="1:9" ht="13.5" thickBot="1">
      <c r="A20" s="89" t="s">
        <v>106</v>
      </c>
      <c r="B20" s="86" t="s">
        <v>40</v>
      </c>
      <c r="C20" s="91" t="s">
        <v>3</v>
      </c>
      <c r="D20" s="88"/>
      <c r="E20" s="274"/>
      <c r="F20" s="311">
        <f>'A-p'!D19</f>
        <v>0</v>
      </c>
      <c r="H20" s="121"/>
      <c r="I20" s="472"/>
    </row>
    <row r="21" spans="1:9" s="71" customFormat="1" ht="18" customHeight="1" thickBot="1">
      <c r="A21" s="410" t="s">
        <v>107</v>
      </c>
      <c r="B21" s="411"/>
      <c r="C21" s="412" t="s">
        <v>17</v>
      </c>
      <c r="D21" s="413">
        <f>ROUND(D8+D15+D20,0)</f>
        <v>0</v>
      </c>
      <c r="E21" s="414">
        <f>ROUND(E8+E15+E20,0)</f>
        <v>0</v>
      </c>
      <c r="F21" s="415">
        <f>ROUND(F8+F15+F20,0)</f>
        <v>0</v>
      </c>
      <c r="H21" s="475"/>
      <c r="I21" s="473"/>
    </row>
    <row r="22" spans="1:9" ht="25.5" customHeight="1" thickBot="1">
      <c r="A22" s="90"/>
      <c r="B22" s="15"/>
      <c r="C22" s="15"/>
      <c r="D22" s="92"/>
      <c r="E22" s="92"/>
      <c r="F22" s="92"/>
      <c r="H22" s="121"/>
      <c r="I22" s="472"/>
    </row>
    <row r="23" spans="1:9" ht="13.5" thickBot="1">
      <c r="A23" s="78" t="s">
        <v>108</v>
      </c>
      <c r="B23" s="38" t="s">
        <v>41</v>
      </c>
      <c r="C23" s="39" t="s">
        <v>42</v>
      </c>
      <c r="D23" s="42">
        <f>D24+D26+D27+D28+D29+D30+D31</f>
        <v>0</v>
      </c>
      <c r="E23" s="42">
        <f>E24+E26+E27+E28+E29+E30+E31</f>
        <v>0</v>
      </c>
      <c r="F23" s="42">
        <f>ROUND(F24+SUM(F26:F31),0)</f>
        <v>0</v>
      </c>
      <c r="H23" s="121"/>
      <c r="I23" s="472"/>
    </row>
    <row r="24" spans="1:9" ht="12.75">
      <c r="A24" s="79" t="s">
        <v>109</v>
      </c>
      <c r="B24" s="9" t="s">
        <v>43</v>
      </c>
      <c r="C24" s="67" t="s">
        <v>4</v>
      </c>
      <c r="D24" s="45"/>
      <c r="E24" s="65"/>
      <c r="F24" s="66"/>
      <c r="H24" s="121"/>
      <c r="I24" s="472"/>
    </row>
    <row r="25" spans="1:9" ht="12.75">
      <c r="A25" s="75" t="s">
        <v>110</v>
      </c>
      <c r="B25" s="9"/>
      <c r="C25" s="67" t="s">
        <v>127</v>
      </c>
      <c r="D25" s="66"/>
      <c r="E25" s="272"/>
      <c r="F25" s="445"/>
      <c r="H25" s="121"/>
      <c r="I25" s="472"/>
    </row>
    <row r="26" spans="1:9" ht="12.75">
      <c r="A26" s="75" t="s">
        <v>111</v>
      </c>
      <c r="B26" s="9" t="s">
        <v>36</v>
      </c>
      <c r="C26" s="67" t="s">
        <v>5</v>
      </c>
      <c r="D26" s="66"/>
      <c r="E26" s="272"/>
      <c r="F26" s="445"/>
      <c r="G26" s="439" t="s">
        <v>469</v>
      </c>
      <c r="H26" s="474">
        <f>-1*(ROUND((Köv!E20+Köv!E23)/1000,0))</f>
        <v>0</v>
      </c>
      <c r="I26" s="472" t="s">
        <v>360</v>
      </c>
    </row>
    <row r="27" spans="1:8" ht="12.75">
      <c r="A27" s="75" t="s">
        <v>112</v>
      </c>
      <c r="B27" s="9" t="s">
        <v>29</v>
      </c>
      <c r="C27" s="67" t="s">
        <v>6</v>
      </c>
      <c r="D27" s="66"/>
      <c r="E27" s="272"/>
      <c r="F27" s="445"/>
      <c r="H27" s="212"/>
    </row>
    <row r="28" spans="1:8" ht="12.75">
      <c r="A28" s="75" t="s">
        <v>113</v>
      </c>
      <c r="B28" s="9" t="s">
        <v>38</v>
      </c>
      <c r="C28" s="67" t="s">
        <v>7</v>
      </c>
      <c r="D28" s="66"/>
      <c r="E28" s="272"/>
      <c r="F28" s="445"/>
      <c r="G28" s="496" t="s">
        <v>484</v>
      </c>
      <c r="H28" s="226">
        <f>D28+D31</f>
        <v>0</v>
      </c>
    </row>
    <row r="29" spans="1:6" ht="12.75">
      <c r="A29" s="75" t="s">
        <v>114</v>
      </c>
      <c r="B29" s="9" t="s">
        <v>44</v>
      </c>
      <c r="C29" s="67" t="s">
        <v>45</v>
      </c>
      <c r="D29" s="66"/>
      <c r="E29" s="272"/>
      <c r="F29" s="445"/>
    </row>
    <row r="30" spans="1:7" ht="12.75">
      <c r="A30" s="75" t="s">
        <v>115</v>
      </c>
      <c r="B30" s="9" t="s">
        <v>46</v>
      </c>
      <c r="C30" s="67" t="s">
        <v>8</v>
      </c>
      <c r="D30" s="66"/>
      <c r="E30" s="272"/>
      <c r="F30" s="445"/>
      <c r="G30" s="471" t="str">
        <f>IF(($F$10+$F$12+$F$14)=$F$30," ","Nem egyezik az értékhelyesbítéssel!")</f>
        <v> </v>
      </c>
    </row>
    <row r="31" spans="1:6" ht="13.5" thickBot="1">
      <c r="A31" s="81" t="s">
        <v>116</v>
      </c>
      <c r="B31" s="454" t="s">
        <v>47</v>
      </c>
      <c r="C31" s="68" t="s">
        <v>9</v>
      </c>
      <c r="D31" s="43"/>
      <c r="E31" s="43">
        <f>MLE!E34</f>
        <v>0</v>
      </c>
      <c r="F31" s="43"/>
    </row>
    <row r="32" spans="1:6" ht="13.5" thickBot="1">
      <c r="A32" s="82" t="s">
        <v>117</v>
      </c>
      <c r="B32" s="19" t="s">
        <v>48</v>
      </c>
      <c r="C32" s="40" t="s">
        <v>49</v>
      </c>
      <c r="D32" s="64"/>
      <c r="E32" s="42"/>
      <c r="F32" s="64"/>
    </row>
    <row r="33" spans="1:6" ht="13.5" thickBot="1">
      <c r="A33" s="78" t="s">
        <v>118</v>
      </c>
      <c r="B33" s="38" t="s">
        <v>50</v>
      </c>
      <c r="C33" s="39" t="s">
        <v>51</v>
      </c>
      <c r="D33" s="42">
        <f>D34+D35+D36</f>
        <v>0</v>
      </c>
      <c r="E33" s="42">
        <f>E34+E35+E36</f>
        <v>0</v>
      </c>
      <c r="F33" s="42">
        <f>+F34+F35+F36</f>
        <v>0</v>
      </c>
    </row>
    <row r="34" spans="1:6" ht="12.75">
      <c r="A34" s="83" t="s">
        <v>119</v>
      </c>
      <c r="B34" s="9" t="s">
        <v>33</v>
      </c>
      <c r="C34" s="452" t="s">
        <v>52</v>
      </c>
      <c r="D34" s="66"/>
      <c r="E34" s="65"/>
      <c r="F34" s="266"/>
    </row>
    <row r="35" spans="1:6" ht="12.75">
      <c r="A35" s="80" t="s">
        <v>120</v>
      </c>
      <c r="B35" s="453" t="s">
        <v>36</v>
      </c>
      <c r="C35" s="444" t="s">
        <v>53</v>
      </c>
      <c r="D35" s="445"/>
      <c r="E35" s="272"/>
      <c r="F35" s="447"/>
    </row>
    <row r="36" spans="1:6" ht="13.5" thickBot="1">
      <c r="A36" s="80" t="s">
        <v>121</v>
      </c>
      <c r="B36" s="8" t="s">
        <v>29</v>
      </c>
      <c r="C36" s="69" t="s">
        <v>54</v>
      </c>
      <c r="D36" s="46"/>
      <c r="E36" s="43"/>
      <c r="F36" s="249"/>
    </row>
    <row r="37" spans="1:6" ht="13.5" thickBot="1">
      <c r="A37" s="84" t="s">
        <v>122</v>
      </c>
      <c r="B37" s="85" t="s">
        <v>19</v>
      </c>
      <c r="C37" s="86" t="s">
        <v>20</v>
      </c>
      <c r="D37" s="88"/>
      <c r="E37" s="87"/>
      <c r="F37" s="311"/>
    </row>
    <row r="38" spans="1:6" s="71" customFormat="1" ht="18" customHeight="1" thickBot="1">
      <c r="A38" s="410" t="s">
        <v>123</v>
      </c>
      <c r="B38" s="411"/>
      <c r="C38" s="412" t="s">
        <v>18</v>
      </c>
      <c r="D38" s="413">
        <f>ROUND(D23+D32+D33+D37,0)</f>
        <v>0</v>
      </c>
      <c r="E38" s="414">
        <f>ROUND(E23+E32+E33+E37,0)</f>
        <v>0</v>
      </c>
      <c r="F38" s="415">
        <f>ROUND(F23+F32+F33+F37,0)</f>
        <v>0</v>
      </c>
    </row>
    <row r="39" ht="12.75">
      <c r="A39" s="63"/>
    </row>
    <row r="40" spans="1:6" ht="12.75">
      <c r="A40" s="63"/>
      <c r="D40" s="396">
        <f>D21-D38</f>
        <v>0</v>
      </c>
      <c r="E40" s="396">
        <f>E21-E38</f>
        <v>0</v>
      </c>
      <c r="F40" s="396">
        <f>F21-F38</f>
        <v>0</v>
      </c>
    </row>
    <row r="41" spans="1:3" ht="12.75">
      <c r="A41" s="63"/>
      <c r="C41" s="47"/>
    </row>
    <row r="42" ht="12.75">
      <c r="A42" s="63"/>
    </row>
    <row r="43" ht="12.75">
      <c r="A43" s="63"/>
    </row>
  </sheetData>
  <mergeCells count="8">
    <mergeCell ref="A5:A6"/>
    <mergeCell ref="B5:C6"/>
    <mergeCell ref="E5:E6"/>
    <mergeCell ref="B7:C7"/>
    <mergeCell ref="A1:B1"/>
    <mergeCell ref="A2:B2"/>
    <mergeCell ref="A3:F3"/>
    <mergeCell ref="A4:F4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4" sqref="B4"/>
    </sheetView>
  </sheetViews>
  <sheetFormatPr defaultColWidth="9.00390625" defaultRowHeight="12.75"/>
  <cols>
    <col min="1" max="1" width="7.875" style="0" customWidth="1"/>
    <col min="2" max="2" width="20.25390625" style="0" customWidth="1"/>
    <col min="3" max="5" width="13.625" style="318" customWidth="1"/>
    <col min="6" max="6" width="10.625" style="318" customWidth="1"/>
    <col min="7" max="7" width="13.625" style="318" customWidth="1"/>
    <col min="8" max="9" width="12.625" style="318" customWidth="1"/>
    <col min="10" max="10" width="11.375" style="318" customWidth="1"/>
    <col min="11" max="11" width="10.25390625" style="318" customWidth="1"/>
    <col min="12" max="13" width="13.625" style="318" customWidth="1"/>
    <col min="14" max="16384" width="9.125" style="1" customWidth="1"/>
  </cols>
  <sheetData>
    <row r="1" ht="15">
      <c r="M1" s="512" t="s">
        <v>491</v>
      </c>
    </row>
    <row r="2" spans="1:13" ht="24">
      <c r="A2" s="668" t="s">
        <v>492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13" ht="30" customHeight="1">
      <c r="A3" s="513"/>
      <c r="B3" s="513"/>
      <c r="C3" s="513"/>
      <c r="D3" s="514" t="s">
        <v>238</v>
      </c>
      <c r="E3" s="669">
        <f>MLE!C5</f>
        <v>0</v>
      </c>
      <c r="F3" s="669"/>
      <c r="G3" s="669"/>
      <c r="H3" s="545">
        <f>MLE!F2</f>
        <v>2004</v>
      </c>
      <c r="I3" s="514" t="s">
        <v>243</v>
      </c>
      <c r="J3" s="513"/>
      <c r="K3" s="513"/>
      <c r="L3" s="513"/>
      <c r="M3" s="513"/>
    </row>
    <row r="4" spans="1:3" ht="20.25">
      <c r="A4" s="96"/>
      <c r="B4" s="95"/>
      <c r="C4" s="515"/>
    </row>
    <row r="5" spans="1:2" ht="12.75">
      <c r="A5" t="s">
        <v>239</v>
      </c>
      <c r="B5" s="509">
        <f>MLE!F10</f>
        <v>38352</v>
      </c>
    </row>
    <row r="6" spans="1:13" ht="8.25" customHeight="1" thickBot="1">
      <c r="A6" s="323"/>
      <c r="B6" s="323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</row>
    <row r="7" spans="1:13" s="517" customFormat="1" ht="13.5" customHeight="1" thickTop="1">
      <c r="A7" s="670" t="s">
        <v>493</v>
      </c>
      <c r="B7" s="659" t="s">
        <v>494</v>
      </c>
      <c r="C7" s="661" t="s">
        <v>495</v>
      </c>
      <c r="D7" s="662"/>
      <c r="E7" s="662"/>
      <c r="F7" s="662"/>
      <c r="G7" s="663"/>
      <c r="H7" s="661" t="s">
        <v>496</v>
      </c>
      <c r="I7" s="662"/>
      <c r="J7" s="662"/>
      <c r="K7" s="662"/>
      <c r="L7" s="663"/>
      <c r="M7" s="664" t="s">
        <v>497</v>
      </c>
    </row>
    <row r="8" spans="1:13" s="517" customFormat="1" ht="27" customHeight="1">
      <c r="A8" s="671"/>
      <c r="B8" s="660"/>
      <c r="C8" s="518" t="s">
        <v>498</v>
      </c>
      <c r="D8" s="519" t="s">
        <v>363</v>
      </c>
      <c r="E8" s="519" t="s">
        <v>364</v>
      </c>
      <c r="F8" s="519" t="s">
        <v>499</v>
      </c>
      <c r="G8" s="520" t="s">
        <v>500</v>
      </c>
      <c r="H8" s="518" t="s">
        <v>498</v>
      </c>
      <c r="I8" s="519" t="s">
        <v>363</v>
      </c>
      <c r="J8" s="519" t="s">
        <v>364</v>
      </c>
      <c r="K8" s="519" t="s">
        <v>499</v>
      </c>
      <c r="L8" s="520" t="s">
        <v>500</v>
      </c>
      <c r="M8" s="653"/>
    </row>
    <row r="9" spans="1:13" s="14" customFormat="1" ht="12.75">
      <c r="A9" s="521" t="s">
        <v>501</v>
      </c>
      <c r="B9" s="307"/>
      <c r="C9" s="522"/>
      <c r="D9" s="523"/>
      <c r="E9" s="523"/>
      <c r="F9" s="523"/>
      <c r="G9" s="524"/>
      <c r="H9" s="522"/>
      <c r="I9" s="523"/>
      <c r="J9" s="523"/>
      <c r="K9" s="523"/>
      <c r="L9" s="524"/>
      <c r="M9" s="524"/>
    </row>
    <row r="10" spans="1:13" s="528" customFormat="1" ht="12.75">
      <c r="A10" s="521">
        <v>111</v>
      </c>
      <c r="B10" s="63" t="s">
        <v>502</v>
      </c>
      <c r="C10" s="525"/>
      <c r="D10" s="526"/>
      <c r="E10" s="526"/>
      <c r="F10" s="526"/>
      <c r="G10" s="527">
        <f>C10+D10-E10-F10</f>
        <v>0</v>
      </c>
      <c r="H10" s="525"/>
      <c r="I10" s="526"/>
      <c r="J10" s="526"/>
      <c r="K10" s="526"/>
      <c r="L10" s="527">
        <f>H10+I10-J10-K10</f>
        <v>0</v>
      </c>
      <c r="M10" s="527">
        <f>G10-L10</f>
        <v>0</v>
      </c>
    </row>
    <row r="11" spans="1:13" s="528" customFormat="1" ht="12.75">
      <c r="A11" s="521">
        <v>113</v>
      </c>
      <c r="B11" s="63" t="s">
        <v>503</v>
      </c>
      <c r="C11" s="525"/>
      <c r="D11" s="526"/>
      <c r="E11" s="526"/>
      <c r="F11" s="526"/>
      <c r="G11" s="529">
        <f>C11+D11-E11-F11</f>
        <v>0</v>
      </c>
      <c r="H11" s="525"/>
      <c r="I11" s="526"/>
      <c r="J11" s="526"/>
      <c r="K11" s="526"/>
      <c r="L11" s="527">
        <f>H11+I11-J11-K11</f>
        <v>0</v>
      </c>
      <c r="M11" s="527">
        <f>G11-L11</f>
        <v>0</v>
      </c>
    </row>
    <row r="12" spans="1:13" ht="12.75">
      <c r="A12" s="521">
        <v>114</v>
      </c>
      <c r="B12" t="s">
        <v>504</v>
      </c>
      <c r="C12" s="530"/>
      <c r="D12" s="531"/>
      <c r="E12" s="531"/>
      <c r="F12" s="531"/>
      <c r="G12" s="527">
        <f>C12+D12-E12-F12</f>
        <v>0</v>
      </c>
      <c r="H12" s="530"/>
      <c r="I12" s="531"/>
      <c r="J12" s="531"/>
      <c r="K12" s="531"/>
      <c r="L12" s="527">
        <f>H12+I12-J12-K12</f>
        <v>0</v>
      </c>
      <c r="M12" s="527">
        <f>G12-L12</f>
        <v>0</v>
      </c>
    </row>
    <row r="13" spans="1:13" s="14" customFormat="1" ht="12.75">
      <c r="A13" s="532"/>
      <c r="B13" s="533" t="s">
        <v>301</v>
      </c>
      <c r="C13" s="534">
        <f>SUM(C10:C12)</f>
        <v>0</v>
      </c>
      <c r="D13" s="535">
        <f>SUM(D10:D12)</f>
        <v>0</v>
      </c>
      <c r="E13" s="535">
        <f>SUM(E10:E12)</f>
        <v>0</v>
      </c>
      <c r="F13" s="535">
        <f>SUM(F10:F12)</f>
        <v>0</v>
      </c>
      <c r="G13" s="536">
        <f>C13+D13-E13-F13</f>
        <v>0</v>
      </c>
      <c r="H13" s="534">
        <f>SUM(H10:H12)</f>
        <v>0</v>
      </c>
      <c r="I13" s="535">
        <f>SUM(I10:I12)</f>
        <v>0</v>
      </c>
      <c r="J13" s="535">
        <f>SUM(J10:J12)</f>
        <v>0</v>
      </c>
      <c r="K13" s="535">
        <f>SUM(K10:K12)</f>
        <v>0</v>
      </c>
      <c r="L13" s="536">
        <f>H13+I13-J13-K13</f>
        <v>0</v>
      </c>
      <c r="M13" s="536">
        <f>G13-L13</f>
        <v>0</v>
      </c>
    </row>
    <row r="14" spans="1:13" s="528" customFormat="1" ht="12.75">
      <c r="A14" s="537"/>
      <c r="B14" s="63"/>
      <c r="C14" s="525"/>
      <c r="D14" s="526"/>
      <c r="E14" s="526"/>
      <c r="F14" s="526"/>
      <c r="G14" s="529"/>
      <c r="H14" s="525"/>
      <c r="I14" s="526"/>
      <c r="J14" s="526"/>
      <c r="K14" s="526"/>
      <c r="L14" s="529"/>
      <c r="M14" s="529"/>
    </row>
    <row r="15" spans="1:13" s="14" customFormat="1" ht="12.75">
      <c r="A15" s="521" t="s">
        <v>505</v>
      </c>
      <c r="B15" s="307"/>
      <c r="C15" s="522"/>
      <c r="D15" s="523"/>
      <c r="E15" s="523"/>
      <c r="F15" s="523"/>
      <c r="G15" s="524"/>
      <c r="H15" s="522"/>
      <c r="I15" s="523"/>
      <c r="J15" s="523"/>
      <c r="K15" s="523"/>
      <c r="L15" s="524"/>
      <c r="M15" s="524"/>
    </row>
    <row r="16" spans="1:13" ht="12.75">
      <c r="A16" s="521">
        <v>121</v>
      </c>
      <c r="B16" t="s">
        <v>506</v>
      </c>
      <c r="C16" s="530"/>
      <c r="D16" s="531"/>
      <c r="E16" s="531"/>
      <c r="F16" s="531"/>
      <c r="G16" s="527">
        <f>C16+D16-E16-F16</f>
        <v>0</v>
      </c>
      <c r="H16" s="530"/>
      <c r="I16" s="531"/>
      <c r="J16" s="531"/>
      <c r="K16" s="531"/>
      <c r="L16" s="527">
        <f>H16+I16-J16-K16</f>
        <v>0</v>
      </c>
      <c r="M16" s="527">
        <f>G16-L16</f>
        <v>0</v>
      </c>
    </row>
    <row r="17" spans="1:13" ht="12.75">
      <c r="A17" s="521">
        <v>123</v>
      </c>
      <c r="B17" t="s">
        <v>507</v>
      </c>
      <c r="C17" s="530"/>
      <c r="D17" s="531"/>
      <c r="E17" s="531"/>
      <c r="F17" s="531"/>
      <c r="G17" s="527">
        <f>C17+D17-E17-F17</f>
        <v>0</v>
      </c>
      <c r="H17" s="530"/>
      <c r="I17" s="531"/>
      <c r="J17" s="531"/>
      <c r="K17" s="531"/>
      <c r="L17" s="527">
        <f>H17+I17-J17-K17</f>
        <v>0</v>
      </c>
      <c r="M17" s="527">
        <f>G17-L17</f>
        <v>0</v>
      </c>
    </row>
    <row r="18" spans="1:13" ht="12.75">
      <c r="A18" s="521">
        <v>125</v>
      </c>
      <c r="B18" t="s">
        <v>508</v>
      </c>
      <c r="C18" s="530"/>
      <c r="D18" s="531"/>
      <c r="E18" s="531"/>
      <c r="F18" s="531"/>
      <c r="G18" s="527">
        <f>C18+D18-E18-F18</f>
        <v>0</v>
      </c>
      <c r="H18" s="530"/>
      <c r="I18" s="531"/>
      <c r="J18" s="531"/>
      <c r="K18" s="531"/>
      <c r="L18" s="527">
        <f>H18+I18-J18-K18</f>
        <v>0</v>
      </c>
      <c r="M18" s="527">
        <f>G18-L18</f>
        <v>0</v>
      </c>
    </row>
    <row r="19" spans="1:13" ht="12.75">
      <c r="A19" s="521">
        <v>126</v>
      </c>
      <c r="B19" t="s">
        <v>503</v>
      </c>
      <c r="C19" s="530"/>
      <c r="D19" s="531"/>
      <c r="E19" s="531"/>
      <c r="F19" s="531"/>
      <c r="G19" s="527">
        <f>C19+D19-E19-F19</f>
        <v>0</v>
      </c>
      <c r="H19" s="530"/>
      <c r="I19" s="531"/>
      <c r="J19" s="531"/>
      <c r="K19" s="531"/>
      <c r="L19" s="527">
        <f>H19+I19-J19-K19</f>
        <v>0</v>
      </c>
      <c r="M19" s="527">
        <f>G19-L19</f>
        <v>0</v>
      </c>
    </row>
    <row r="20" spans="1:13" s="14" customFormat="1" ht="12.75">
      <c r="A20" s="532"/>
      <c r="B20" s="533" t="s">
        <v>301</v>
      </c>
      <c r="C20" s="534">
        <f>SUM(C16:C19)</f>
        <v>0</v>
      </c>
      <c r="D20" s="535">
        <f>SUM(D16:D19)</f>
        <v>0</v>
      </c>
      <c r="E20" s="535">
        <f>SUM(E16:E19)</f>
        <v>0</v>
      </c>
      <c r="F20" s="535">
        <f>SUM(F16:F19)</f>
        <v>0</v>
      </c>
      <c r="G20" s="536">
        <f>C20+D20-E20-F20</f>
        <v>0</v>
      </c>
      <c r="H20" s="534">
        <f>SUM(H16:H19)</f>
        <v>0</v>
      </c>
      <c r="I20" s="535">
        <f>SUM(I16:I19)</f>
        <v>0</v>
      </c>
      <c r="J20" s="535">
        <f>SUM(J16:J19)</f>
        <v>0</v>
      </c>
      <c r="K20" s="535">
        <f>SUM(K16:K19)</f>
        <v>0</v>
      </c>
      <c r="L20" s="536">
        <f>H20+I20-J20-K20</f>
        <v>0</v>
      </c>
      <c r="M20" s="536">
        <f>G20-L20</f>
        <v>0</v>
      </c>
    </row>
    <row r="21" spans="1:13" s="14" customFormat="1" ht="12.75">
      <c r="A21" s="521"/>
      <c r="B21" s="307"/>
      <c r="C21" s="522"/>
      <c r="D21" s="523"/>
      <c r="E21" s="523"/>
      <c r="F21" s="523"/>
      <c r="G21" s="524"/>
      <c r="H21" s="522"/>
      <c r="I21" s="523"/>
      <c r="J21" s="523"/>
      <c r="K21" s="523"/>
      <c r="L21" s="524"/>
      <c r="M21" s="524"/>
    </row>
    <row r="22" spans="1:13" s="14" customFormat="1" ht="12.75">
      <c r="A22" s="521" t="s">
        <v>509</v>
      </c>
      <c r="B22" s="307"/>
      <c r="C22" s="522"/>
      <c r="D22" s="523"/>
      <c r="E22" s="523"/>
      <c r="F22" s="523"/>
      <c r="G22" s="524"/>
      <c r="H22" s="522"/>
      <c r="I22" s="523"/>
      <c r="J22" s="523"/>
      <c r="K22" s="523"/>
      <c r="L22" s="524"/>
      <c r="M22" s="524"/>
    </row>
    <row r="23" spans="1:13" ht="12.75">
      <c r="A23" s="521">
        <v>131</v>
      </c>
      <c r="B23" t="s">
        <v>510</v>
      </c>
      <c r="C23" s="530"/>
      <c r="D23" s="531"/>
      <c r="E23" s="531"/>
      <c r="F23" s="531"/>
      <c r="G23" s="527">
        <f>C23+D23-E23-F23</f>
        <v>0</v>
      </c>
      <c r="H23" s="530"/>
      <c r="I23" s="531"/>
      <c r="J23" s="531"/>
      <c r="K23" s="531"/>
      <c r="L23" s="527">
        <f>H23+I23-J23-K23</f>
        <v>0</v>
      </c>
      <c r="M23" s="527">
        <f>G23-L23</f>
        <v>0</v>
      </c>
    </row>
    <row r="24" spans="1:13" ht="12.75">
      <c r="A24" s="521">
        <v>132</v>
      </c>
      <c r="B24" t="s">
        <v>511</v>
      </c>
      <c r="C24" s="530"/>
      <c r="D24" s="531"/>
      <c r="E24" s="531"/>
      <c r="F24" s="531"/>
      <c r="G24" s="527">
        <f>C24+D24-E24-F24</f>
        <v>0</v>
      </c>
      <c r="H24" s="530"/>
      <c r="I24" s="531"/>
      <c r="J24" s="531"/>
      <c r="K24" s="531"/>
      <c r="L24" s="527">
        <f>H24+I24-J24-K24</f>
        <v>0</v>
      </c>
      <c r="M24" s="527">
        <f>G24-L24</f>
        <v>0</v>
      </c>
    </row>
    <row r="25" spans="1:13" s="14" customFormat="1" ht="12.75">
      <c r="A25" s="532"/>
      <c r="B25" s="533" t="s">
        <v>301</v>
      </c>
      <c r="C25" s="534">
        <f>SUM(C23:C24)</f>
        <v>0</v>
      </c>
      <c r="D25" s="535">
        <f>SUM(D23:D24)</f>
        <v>0</v>
      </c>
      <c r="E25" s="535">
        <f>SUM(E23:E24)</f>
        <v>0</v>
      </c>
      <c r="F25" s="535">
        <f>SUM(F23:F24)</f>
        <v>0</v>
      </c>
      <c r="G25" s="536">
        <f>C25+D25-E25-F25</f>
        <v>0</v>
      </c>
      <c r="H25" s="534">
        <f>SUM(H22:H24)</f>
        <v>0</v>
      </c>
      <c r="I25" s="535">
        <f>SUM(I22:I24)</f>
        <v>0</v>
      </c>
      <c r="J25" s="535">
        <f>SUM(J22:J24)</f>
        <v>0</v>
      </c>
      <c r="K25" s="535">
        <f>SUM(K22:K24)</f>
        <v>0</v>
      </c>
      <c r="L25" s="536">
        <f>H25+I25-J25-K25</f>
        <v>0</v>
      </c>
      <c r="M25" s="536">
        <f>G25-L25</f>
        <v>0</v>
      </c>
    </row>
    <row r="26" spans="1:13" s="528" customFormat="1" ht="12.75">
      <c r="A26" s="537"/>
      <c r="B26" s="63"/>
      <c r="C26" s="525"/>
      <c r="D26" s="526"/>
      <c r="E26" s="526"/>
      <c r="F26" s="526"/>
      <c r="G26" s="529"/>
      <c r="H26" s="525"/>
      <c r="I26" s="526"/>
      <c r="J26" s="526"/>
      <c r="K26" s="526"/>
      <c r="L26" s="529"/>
      <c r="M26" s="529"/>
    </row>
    <row r="27" spans="1:13" s="14" customFormat="1" ht="12.75">
      <c r="A27" s="521" t="s">
        <v>512</v>
      </c>
      <c r="B27" s="307"/>
      <c r="C27" s="522"/>
      <c r="D27" s="523"/>
      <c r="E27" s="523"/>
      <c r="F27" s="523"/>
      <c r="G27" s="524"/>
      <c r="H27" s="522"/>
      <c r="I27" s="523"/>
      <c r="J27" s="523"/>
      <c r="K27" s="523"/>
      <c r="L27" s="524"/>
      <c r="M27" s="524"/>
    </row>
    <row r="28" spans="1:13" ht="12.75">
      <c r="A28" s="521">
        <v>141</v>
      </c>
      <c r="B28" t="s">
        <v>513</v>
      </c>
      <c r="C28" s="530"/>
      <c r="D28" s="531"/>
      <c r="E28" s="531"/>
      <c r="F28" s="531"/>
      <c r="G28" s="527">
        <f aca="true" t="shared" si="0" ref="G28:G41">C28+D28-E28-F28</f>
        <v>0</v>
      </c>
      <c r="H28" s="530"/>
      <c r="I28" s="531"/>
      <c r="J28" s="531"/>
      <c r="K28" s="531"/>
      <c r="L28" s="527">
        <f aca="true" t="shared" si="1" ref="L28:L39">H28+I28-J28-K28</f>
        <v>0</v>
      </c>
      <c r="M28" s="527">
        <f aca="true" t="shared" si="2" ref="M28:M39">G28-L28</f>
        <v>0</v>
      </c>
    </row>
    <row r="29" spans="1:13" ht="12.75">
      <c r="A29" s="521">
        <v>142</v>
      </c>
      <c r="B29" t="s">
        <v>514</v>
      </c>
      <c r="C29" s="530"/>
      <c r="D29" s="531"/>
      <c r="E29" s="531"/>
      <c r="F29" s="531"/>
      <c r="G29" s="527">
        <f t="shared" si="0"/>
        <v>0</v>
      </c>
      <c r="H29" s="530"/>
      <c r="I29" s="531"/>
      <c r="J29" s="531"/>
      <c r="K29" s="531"/>
      <c r="L29" s="527">
        <f t="shared" si="1"/>
        <v>0</v>
      </c>
      <c r="M29" s="527">
        <f t="shared" si="2"/>
        <v>0</v>
      </c>
    </row>
    <row r="30" spans="1:13" s="14" customFormat="1" ht="12.75">
      <c r="A30" s="532"/>
      <c r="B30" s="533" t="s">
        <v>301</v>
      </c>
      <c r="C30" s="534">
        <f>SUM(C28:C29)</f>
        <v>0</v>
      </c>
      <c r="D30" s="535">
        <f>SUM(D28:D29)</f>
        <v>0</v>
      </c>
      <c r="E30" s="535">
        <f>SUM(E28:E29)</f>
        <v>0</v>
      </c>
      <c r="F30" s="535">
        <f>SUM(F28:F29)</f>
        <v>0</v>
      </c>
      <c r="G30" s="536">
        <f t="shared" si="0"/>
        <v>0</v>
      </c>
      <c r="H30" s="534">
        <f>SUM(H27:H29)</f>
        <v>0</v>
      </c>
      <c r="I30" s="535">
        <f>SUM(I27:I29)</f>
        <v>0</v>
      </c>
      <c r="J30" s="535">
        <f>SUM(J27:J29)</f>
        <v>0</v>
      </c>
      <c r="K30" s="535">
        <f>SUM(K27:K29)</f>
        <v>0</v>
      </c>
      <c r="L30" s="536">
        <f t="shared" si="1"/>
        <v>0</v>
      </c>
      <c r="M30" s="536">
        <f t="shared" si="2"/>
        <v>0</v>
      </c>
    </row>
    <row r="31" spans="1:13" ht="12.75">
      <c r="A31" s="538"/>
      <c r="C31" s="530"/>
      <c r="D31" s="531"/>
      <c r="E31" s="531"/>
      <c r="F31" s="531"/>
      <c r="G31" s="527"/>
      <c r="H31" s="530"/>
      <c r="I31" s="531"/>
      <c r="J31" s="531"/>
      <c r="K31" s="531"/>
      <c r="L31" s="527"/>
      <c r="M31" s="527"/>
    </row>
    <row r="32" spans="1:13" s="14" customFormat="1" ht="12.75">
      <c r="A32" s="521" t="s">
        <v>515</v>
      </c>
      <c r="B32" s="307"/>
      <c r="C32" s="522"/>
      <c r="D32" s="523"/>
      <c r="E32" s="523"/>
      <c r="F32" s="523"/>
      <c r="G32" s="524"/>
      <c r="H32" s="522"/>
      <c r="I32" s="523"/>
      <c r="J32" s="523"/>
      <c r="K32" s="523"/>
      <c r="L32" s="524"/>
      <c r="M32" s="524"/>
    </row>
    <row r="33" spans="1:13" ht="12.75">
      <c r="A33" s="521">
        <v>1431</v>
      </c>
      <c r="B33" t="s">
        <v>516</v>
      </c>
      <c r="C33" s="530"/>
      <c r="D33" s="531"/>
      <c r="E33" s="531"/>
      <c r="F33" s="531"/>
      <c r="G33" s="527">
        <f t="shared" si="0"/>
        <v>0</v>
      </c>
      <c r="H33" s="530"/>
      <c r="I33" s="531"/>
      <c r="J33" s="531"/>
      <c r="K33" s="531"/>
      <c r="L33" s="527">
        <f t="shared" si="1"/>
        <v>0</v>
      </c>
      <c r="M33" s="527">
        <f t="shared" si="2"/>
        <v>0</v>
      </c>
    </row>
    <row r="34" spans="1:13" ht="12.75">
      <c r="A34" s="521">
        <v>1432</v>
      </c>
      <c r="B34" t="s">
        <v>517</v>
      </c>
      <c r="C34" s="530"/>
      <c r="D34" s="531"/>
      <c r="E34" s="531"/>
      <c r="F34" s="531"/>
      <c r="G34" s="527">
        <f t="shared" si="0"/>
        <v>0</v>
      </c>
      <c r="H34" s="530"/>
      <c r="I34" s="531"/>
      <c r="J34" s="531"/>
      <c r="K34" s="531"/>
      <c r="L34" s="527">
        <f t="shared" si="1"/>
        <v>0</v>
      </c>
      <c r="M34" s="527">
        <f t="shared" si="2"/>
        <v>0</v>
      </c>
    </row>
    <row r="35" spans="1:13" ht="12.75">
      <c r="A35" s="521">
        <v>1433</v>
      </c>
      <c r="B35" t="s">
        <v>518</v>
      </c>
      <c r="C35" s="530"/>
      <c r="D35" s="531"/>
      <c r="E35" s="531"/>
      <c r="F35" s="531"/>
      <c r="G35" s="527">
        <f t="shared" si="0"/>
        <v>0</v>
      </c>
      <c r="H35" s="530"/>
      <c r="I35" s="531"/>
      <c r="J35" s="531"/>
      <c r="K35" s="531"/>
      <c r="L35" s="527">
        <f t="shared" si="1"/>
        <v>0</v>
      </c>
      <c r="M35" s="527">
        <f t="shared" si="2"/>
        <v>0</v>
      </c>
    </row>
    <row r="36" spans="1:13" s="14" customFormat="1" ht="12.75">
      <c r="A36" s="532"/>
      <c r="B36" s="533" t="s">
        <v>301</v>
      </c>
      <c r="C36" s="534">
        <f>SUM(C33:C35)</f>
        <v>0</v>
      </c>
      <c r="D36" s="535">
        <f>SUM(D33:D35)</f>
        <v>0</v>
      </c>
      <c r="E36" s="535">
        <f>SUM(E33:E35)</f>
        <v>0</v>
      </c>
      <c r="F36" s="535">
        <f>SUM(F33:F35)</f>
        <v>0</v>
      </c>
      <c r="G36" s="536">
        <f t="shared" si="0"/>
        <v>0</v>
      </c>
      <c r="H36" s="534">
        <f>SUM(H33:H35)</f>
        <v>0</v>
      </c>
      <c r="I36" s="535">
        <f>SUM(I33:I35)</f>
        <v>0</v>
      </c>
      <c r="J36" s="535">
        <f>SUM(J33:J35)</f>
        <v>0</v>
      </c>
      <c r="K36" s="535">
        <f>SUM(K33:K35)</f>
        <v>0</v>
      </c>
      <c r="L36" s="536">
        <f t="shared" si="1"/>
        <v>0</v>
      </c>
      <c r="M36" s="536">
        <f t="shared" si="2"/>
        <v>0</v>
      </c>
    </row>
    <row r="37" spans="1:13" ht="12.75">
      <c r="A37" s="538"/>
      <c r="C37" s="530"/>
      <c r="D37" s="531"/>
      <c r="E37" s="531"/>
      <c r="F37" s="531"/>
      <c r="G37" s="527"/>
      <c r="H37" s="530"/>
      <c r="I37" s="531"/>
      <c r="J37" s="531"/>
      <c r="K37" s="531"/>
      <c r="L37" s="527"/>
      <c r="M37" s="527"/>
    </row>
    <row r="38" spans="1:13" s="14" customFormat="1" ht="12.75">
      <c r="A38" s="521" t="s">
        <v>519</v>
      </c>
      <c r="B38" s="307"/>
      <c r="C38" s="522"/>
      <c r="D38" s="523"/>
      <c r="E38" s="523"/>
      <c r="F38" s="523"/>
      <c r="G38" s="524"/>
      <c r="H38" s="522"/>
      <c r="I38" s="523"/>
      <c r="J38" s="523"/>
      <c r="K38" s="523"/>
      <c r="L38" s="524"/>
      <c r="M38" s="524"/>
    </row>
    <row r="39" spans="1:13" ht="12.75">
      <c r="A39" s="521">
        <v>1611</v>
      </c>
      <c r="B39" t="s">
        <v>520</v>
      </c>
      <c r="C39" s="530"/>
      <c r="D39" s="531"/>
      <c r="E39" s="531"/>
      <c r="F39" s="531"/>
      <c r="G39" s="527">
        <f t="shared" si="0"/>
        <v>0</v>
      </c>
      <c r="H39" s="530"/>
      <c r="I39" s="531"/>
      <c r="J39" s="531"/>
      <c r="K39" s="531"/>
      <c r="L39" s="527">
        <f t="shared" si="1"/>
        <v>0</v>
      </c>
      <c r="M39" s="527">
        <f t="shared" si="2"/>
        <v>0</v>
      </c>
    </row>
    <row r="40" spans="1:13" ht="12.75">
      <c r="A40" s="521">
        <v>1613</v>
      </c>
      <c r="B40" t="s">
        <v>521</v>
      </c>
      <c r="C40" s="530"/>
      <c r="D40" s="531"/>
      <c r="E40" s="531"/>
      <c r="F40" s="531"/>
      <c r="G40" s="527">
        <f t="shared" si="0"/>
        <v>0</v>
      </c>
      <c r="H40" s="530"/>
      <c r="I40" s="531"/>
      <c r="J40" s="531"/>
      <c r="K40" s="531"/>
      <c r="L40" s="527">
        <f>H40+I40-J40-K40</f>
        <v>0</v>
      </c>
      <c r="M40" s="527">
        <f>G40-L40</f>
        <v>0</v>
      </c>
    </row>
    <row r="41" spans="1:13" s="14" customFormat="1" ht="12.75">
      <c r="A41" s="532"/>
      <c r="B41" s="533" t="s">
        <v>301</v>
      </c>
      <c r="C41" s="534">
        <f>SUM(C39:C40)</f>
        <v>0</v>
      </c>
      <c r="D41" s="535">
        <f>SUM(D39:D40)</f>
        <v>0</v>
      </c>
      <c r="E41" s="535">
        <f>SUM(E39:E40)</f>
        <v>0</v>
      </c>
      <c r="F41" s="535">
        <f>SUM(F39:F40)</f>
        <v>0</v>
      </c>
      <c r="G41" s="536">
        <f t="shared" si="0"/>
        <v>0</v>
      </c>
      <c r="H41" s="534"/>
      <c r="I41" s="535"/>
      <c r="J41" s="535"/>
      <c r="K41" s="535"/>
      <c r="L41" s="536">
        <f>H41+I41-J41-K41</f>
        <v>0</v>
      </c>
      <c r="M41" s="536">
        <f>G41-L41</f>
        <v>0</v>
      </c>
    </row>
    <row r="42" spans="1:13" ht="12.75">
      <c r="A42" s="538"/>
      <c r="C42" s="530"/>
      <c r="D42" s="531"/>
      <c r="E42" s="531"/>
      <c r="F42" s="531"/>
      <c r="G42" s="527"/>
      <c r="H42" s="530"/>
      <c r="I42" s="531"/>
      <c r="J42" s="531"/>
      <c r="K42" s="531"/>
      <c r="L42" s="527"/>
      <c r="M42" s="527"/>
    </row>
    <row r="43" spans="1:13" s="544" customFormat="1" ht="24.75" customHeight="1" thickBot="1">
      <c r="A43" s="539" t="s">
        <v>522</v>
      </c>
      <c r="B43" s="540"/>
      <c r="C43" s="541">
        <f>C13+C20+C25+C30+C36+C41</f>
        <v>0</v>
      </c>
      <c r="D43" s="542">
        <f aca="true" t="shared" si="3" ref="D43:M43">D13+D20+D25+D30+D36+D41</f>
        <v>0</v>
      </c>
      <c r="E43" s="542">
        <f t="shared" si="3"/>
        <v>0</v>
      </c>
      <c r="F43" s="542">
        <f t="shared" si="3"/>
        <v>0</v>
      </c>
      <c r="G43" s="543">
        <f t="shared" si="3"/>
        <v>0</v>
      </c>
      <c r="H43" s="541">
        <f t="shared" si="3"/>
        <v>0</v>
      </c>
      <c r="I43" s="542">
        <f t="shared" si="3"/>
        <v>0</v>
      </c>
      <c r="J43" s="542">
        <f t="shared" si="3"/>
        <v>0</v>
      </c>
      <c r="K43" s="542">
        <f t="shared" si="3"/>
        <v>0</v>
      </c>
      <c r="L43" s="543">
        <f t="shared" si="3"/>
        <v>0</v>
      </c>
      <c r="M43" s="543">
        <f t="shared" si="3"/>
        <v>0</v>
      </c>
    </row>
    <row r="44" ht="13.5" thickTop="1"/>
  </sheetData>
  <mergeCells count="7">
    <mergeCell ref="A2:M2"/>
    <mergeCell ref="E3:G3"/>
    <mergeCell ref="A7:A8"/>
    <mergeCell ref="B7:B8"/>
    <mergeCell ref="C7:G7"/>
    <mergeCell ref="H7:L7"/>
    <mergeCell ref="M7:M8"/>
  </mergeCells>
  <printOptions/>
  <pageMargins left="0.75" right="0.75" top="1" bottom="1" header="0.5" footer="0.5"/>
  <pageSetup blackAndWhite="1"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B22" sqref="B22:D22"/>
    </sheetView>
  </sheetViews>
  <sheetFormatPr defaultColWidth="9.00390625" defaultRowHeight="12.75"/>
  <cols>
    <col min="1" max="1" width="10.25390625" style="0" customWidth="1"/>
    <col min="2" max="2" width="13.625" style="0" customWidth="1"/>
    <col min="3" max="3" width="11.375" style="0" customWidth="1"/>
    <col min="4" max="4" width="36.125" style="0" customWidth="1"/>
    <col min="5" max="5" width="16.875" style="230" customWidth="1"/>
    <col min="6" max="6" width="18.375" style="0" customWidth="1"/>
  </cols>
  <sheetData>
    <row r="1" ht="15">
      <c r="E1" s="470" t="s">
        <v>464</v>
      </c>
    </row>
    <row r="2" spans="1:6" ht="39" customHeight="1">
      <c r="A2" s="656" t="s">
        <v>463</v>
      </c>
      <c r="B2" s="656"/>
      <c r="C2" s="656"/>
      <c r="D2" s="656"/>
      <c r="E2" s="656"/>
      <c r="F2" s="229"/>
    </row>
    <row r="3" spans="1:6" ht="14.25" customHeight="1">
      <c r="A3" s="712" t="s">
        <v>238</v>
      </c>
      <c r="B3" s="712"/>
      <c r="C3" s="712"/>
      <c r="D3" s="712"/>
      <c r="E3" s="712"/>
      <c r="F3" s="229"/>
    </row>
    <row r="4" spans="1:5" s="231" customFormat="1" ht="29.25" customHeight="1">
      <c r="A4" s="713">
        <f>MLE!C5</f>
        <v>0</v>
      </c>
      <c r="B4" s="713"/>
      <c r="C4" s="713"/>
      <c r="D4" s="713"/>
      <c r="E4" s="713"/>
    </row>
    <row r="5" spans="1:5" s="232" customFormat="1" ht="15.75">
      <c r="A5" s="233"/>
      <c r="B5" s="233"/>
      <c r="C5" s="234">
        <f>MLE!F2</f>
        <v>2004</v>
      </c>
      <c r="D5" s="235" t="s">
        <v>243</v>
      </c>
      <c r="E5" s="233"/>
    </row>
    <row r="6" spans="1:3" ht="12.75">
      <c r="A6" t="s">
        <v>239</v>
      </c>
      <c r="B6" s="711">
        <f>MLE!F10</f>
        <v>38352</v>
      </c>
      <c r="C6" s="711"/>
    </row>
    <row r="7" ht="20.25" customHeight="1" thickBot="1"/>
    <row r="8" spans="1:5" ht="12.75" customHeight="1">
      <c r="A8" s="657" t="s">
        <v>240</v>
      </c>
      <c r="B8" s="714" t="s">
        <v>162</v>
      </c>
      <c r="C8" s="715"/>
      <c r="D8" s="715"/>
      <c r="E8" s="236" t="s">
        <v>241</v>
      </c>
    </row>
    <row r="9" spans="1:5" ht="12.75">
      <c r="A9" s="658"/>
      <c r="B9" s="716"/>
      <c r="C9" s="717"/>
      <c r="D9" s="717"/>
      <c r="E9" s="237" t="s">
        <v>242</v>
      </c>
    </row>
    <row r="10" spans="1:5" ht="10.5" customHeight="1" thickBot="1">
      <c r="A10" s="133" t="s">
        <v>89</v>
      </c>
      <c r="B10" s="654" t="s">
        <v>90</v>
      </c>
      <c r="C10" s="655"/>
      <c r="D10" s="655"/>
      <c r="E10" s="238" t="s">
        <v>91</v>
      </c>
    </row>
    <row r="11" spans="1:5" s="71" customFormat="1" ht="18" customHeight="1">
      <c r="A11" s="267">
        <v>311</v>
      </c>
      <c r="B11" s="722" t="s">
        <v>244</v>
      </c>
      <c r="C11" s="723"/>
      <c r="D11" s="724"/>
      <c r="E11" s="248"/>
    </row>
    <row r="12" spans="1:5" s="71" customFormat="1" ht="18" customHeight="1">
      <c r="A12" s="267">
        <v>312</v>
      </c>
      <c r="B12" s="709" t="s">
        <v>245</v>
      </c>
      <c r="C12" s="710"/>
      <c r="D12" s="721"/>
      <c r="E12" s="248"/>
    </row>
    <row r="13" spans="1:5" s="71" customFormat="1" ht="18" customHeight="1">
      <c r="A13" s="267">
        <v>315</v>
      </c>
      <c r="B13" s="709" t="s">
        <v>246</v>
      </c>
      <c r="C13" s="710"/>
      <c r="D13" s="721"/>
      <c r="E13" s="248"/>
    </row>
    <row r="14" spans="1:5" s="71" customFormat="1" ht="18" customHeight="1">
      <c r="A14" s="267">
        <v>316</v>
      </c>
      <c r="B14" s="709" t="s">
        <v>247</v>
      </c>
      <c r="C14" s="710"/>
      <c r="D14" s="721"/>
      <c r="E14" s="248"/>
    </row>
    <row r="15" spans="1:5" s="71" customFormat="1" ht="18" customHeight="1">
      <c r="A15" s="267">
        <v>319</v>
      </c>
      <c r="B15" s="709" t="s">
        <v>248</v>
      </c>
      <c r="C15" s="710"/>
      <c r="D15" s="721"/>
      <c r="E15" s="248"/>
    </row>
    <row r="16" spans="1:5" s="71" customFormat="1" ht="18" customHeight="1">
      <c r="A16" s="267">
        <v>321</v>
      </c>
      <c r="B16" s="709" t="s">
        <v>249</v>
      </c>
      <c r="C16" s="710"/>
      <c r="D16" s="721"/>
      <c r="E16" s="248"/>
    </row>
    <row r="17" spans="1:5" s="71" customFormat="1" ht="18" customHeight="1">
      <c r="A17" s="267">
        <v>322</v>
      </c>
      <c r="B17" s="709" t="s">
        <v>250</v>
      </c>
      <c r="C17" s="710"/>
      <c r="D17" s="721"/>
      <c r="E17" s="248"/>
    </row>
    <row r="18" spans="1:5" s="71" customFormat="1" ht="18" customHeight="1">
      <c r="A18" s="267">
        <v>323</v>
      </c>
      <c r="B18" s="709" t="s">
        <v>251</v>
      </c>
      <c r="C18" s="710"/>
      <c r="D18" s="721"/>
      <c r="E18" s="248"/>
    </row>
    <row r="19" spans="1:5" s="71" customFormat="1" ht="18" customHeight="1">
      <c r="A19" s="267">
        <v>324</v>
      </c>
      <c r="B19" s="709" t="s">
        <v>252</v>
      </c>
      <c r="C19" s="710"/>
      <c r="D19" s="721"/>
      <c r="E19" s="248"/>
    </row>
    <row r="20" spans="1:6" s="71" customFormat="1" ht="18" customHeight="1">
      <c r="A20" s="267">
        <v>325</v>
      </c>
      <c r="B20" s="709" t="s">
        <v>253</v>
      </c>
      <c r="C20" s="710"/>
      <c r="D20" s="721"/>
      <c r="E20" s="440"/>
      <c r="F20" s="438" t="s">
        <v>453</v>
      </c>
    </row>
    <row r="21" spans="1:5" s="71" customFormat="1" ht="18" customHeight="1">
      <c r="A21" s="267">
        <v>329</v>
      </c>
      <c r="B21" s="709" t="s">
        <v>254</v>
      </c>
      <c r="C21" s="710"/>
      <c r="D21" s="721"/>
      <c r="E21" s="248"/>
    </row>
    <row r="22" spans="1:5" s="71" customFormat="1" ht="18" customHeight="1">
      <c r="A22" s="267">
        <v>331</v>
      </c>
      <c r="B22" s="709" t="s">
        <v>260</v>
      </c>
      <c r="C22" s="710"/>
      <c r="D22" s="721"/>
      <c r="E22" s="248"/>
    </row>
    <row r="23" spans="1:6" s="71" customFormat="1" ht="18" customHeight="1">
      <c r="A23" s="267">
        <v>335</v>
      </c>
      <c r="B23" s="709" t="s">
        <v>270</v>
      </c>
      <c r="C23" s="710"/>
      <c r="D23" s="721"/>
      <c r="E23" s="440"/>
      <c r="F23" s="438" t="s">
        <v>453</v>
      </c>
    </row>
    <row r="24" spans="1:5" s="71" customFormat="1" ht="18" customHeight="1">
      <c r="A24" s="267">
        <v>339</v>
      </c>
      <c r="B24" s="709" t="s">
        <v>271</v>
      </c>
      <c r="C24" s="710"/>
      <c r="D24" s="721"/>
      <c r="E24" s="248"/>
    </row>
    <row r="25" spans="1:6" s="71" customFormat="1" ht="18" customHeight="1">
      <c r="A25" s="267">
        <v>351</v>
      </c>
      <c r="B25" s="709" t="s">
        <v>26</v>
      </c>
      <c r="C25" s="710"/>
      <c r="D25" s="721"/>
      <c r="E25" s="440"/>
      <c r="F25" s="438" t="s">
        <v>450</v>
      </c>
    </row>
    <row r="26" spans="1:6" s="71" customFormat="1" ht="18" customHeight="1">
      <c r="A26" s="267">
        <v>352</v>
      </c>
      <c r="B26" s="709" t="s">
        <v>0</v>
      </c>
      <c r="C26" s="710"/>
      <c r="D26" s="721"/>
      <c r="E26" s="440"/>
      <c r="F26" s="438" t="s">
        <v>451</v>
      </c>
    </row>
    <row r="27" spans="1:6" s="71" customFormat="1" ht="18" customHeight="1">
      <c r="A27" s="267">
        <v>353</v>
      </c>
      <c r="B27" s="709" t="s">
        <v>35</v>
      </c>
      <c r="C27" s="710"/>
      <c r="D27" s="721"/>
      <c r="E27" s="440"/>
      <c r="F27" s="438" t="s">
        <v>452</v>
      </c>
    </row>
    <row r="28" spans="1:5" s="71" customFormat="1" ht="18" customHeight="1">
      <c r="A28" s="267">
        <v>354</v>
      </c>
      <c r="B28" s="709" t="s">
        <v>261</v>
      </c>
      <c r="C28" s="710"/>
      <c r="D28" s="721"/>
      <c r="E28" s="248"/>
    </row>
    <row r="29" spans="1:5" s="71" customFormat="1" ht="18" customHeight="1">
      <c r="A29" s="267">
        <v>359</v>
      </c>
      <c r="B29" s="709" t="s">
        <v>262</v>
      </c>
      <c r="C29" s="710"/>
      <c r="D29" s="721"/>
      <c r="E29" s="248"/>
    </row>
    <row r="30" spans="1:5" s="71" customFormat="1" ht="18" customHeight="1">
      <c r="A30" s="267">
        <v>361</v>
      </c>
      <c r="B30" s="709" t="s">
        <v>263</v>
      </c>
      <c r="C30" s="710"/>
      <c r="D30" s="721"/>
      <c r="E30" s="248"/>
    </row>
    <row r="31" spans="1:5" s="71" customFormat="1" ht="18" customHeight="1">
      <c r="A31" s="267">
        <v>362</v>
      </c>
      <c r="B31" s="709" t="s">
        <v>264</v>
      </c>
      <c r="C31" s="710"/>
      <c r="D31" s="721"/>
      <c r="E31" s="248"/>
    </row>
    <row r="32" spans="1:5" s="71" customFormat="1" ht="18" customHeight="1">
      <c r="A32" s="267">
        <v>364</v>
      </c>
      <c r="B32" s="709" t="s">
        <v>265</v>
      </c>
      <c r="C32" s="710"/>
      <c r="D32" s="721"/>
      <c r="E32" s="248"/>
    </row>
    <row r="33" spans="1:5" s="71" customFormat="1" ht="18" customHeight="1">
      <c r="A33" s="267">
        <v>365</v>
      </c>
      <c r="B33" s="709" t="s">
        <v>266</v>
      </c>
      <c r="C33" s="710"/>
      <c r="D33" s="721"/>
      <c r="E33" s="248"/>
    </row>
    <row r="34" spans="1:5" s="71" customFormat="1" ht="18" customHeight="1">
      <c r="A34" s="267">
        <v>366</v>
      </c>
      <c r="B34" s="709" t="s">
        <v>267</v>
      </c>
      <c r="C34" s="710"/>
      <c r="D34" s="721"/>
      <c r="E34" s="248"/>
    </row>
    <row r="35" spans="1:5" s="71" customFormat="1" ht="18" customHeight="1">
      <c r="A35" s="267">
        <v>368</v>
      </c>
      <c r="B35" s="709" t="s">
        <v>268</v>
      </c>
      <c r="C35" s="710"/>
      <c r="D35" s="721"/>
      <c r="E35" s="248"/>
    </row>
    <row r="36" spans="1:5" s="71" customFormat="1" ht="18" customHeight="1" thickBot="1">
      <c r="A36" s="268">
        <v>369</v>
      </c>
      <c r="B36" s="719" t="s">
        <v>269</v>
      </c>
      <c r="C36" s="720"/>
      <c r="D36" s="725"/>
      <c r="E36" s="260"/>
    </row>
    <row r="37" spans="1:5" ht="15" customHeight="1" thickTop="1">
      <c r="A37" s="267">
        <v>461</v>
      </c>
      <c r="B37" s="709" t="s">
        <v>272</v>
      </c>
      <c r="C37" s="710"/>
      <c r="D37" s="710"/>
      <c r="E37" s="248"/>
    </row>
    <row r="38" spans="1:5" ht="15" customHeight="1">
      <c r="A38" s="267">
        <v>462</v>
      </c>
      <c r="B38" s="709" t="s">
        <v>273</v>
      </c>
      <c r="C38" s="710"/>
      <c r="D38" s="710"/>
      <c r="E38" s="248"/>
    </row>
    <row r="39" spans="1:5" ht="15" customHeight="1">
      <c r="A39" s="267">
        <v>4631</v>
      </c>
      <c r="B39" s="709" t="s">
        <v>274</v>
      </c>
      <c r="C39" s="710"/>
      <c r="D39" s="710"/>
      <c r="E39" s="248"/>
    </row>
    <row r="40" spans="1:5" ht="15" customHeight="1">
      <c r="A40" s="267">
        <v>4632</v>
      </c>
      <c r="B40" s="709" t="s">
        <v>275</v>
      </c>
      <c r="C40" s="710"/>
      <c r="D40" s="710"/>
      <c r="E40" s="248"/>
    </row>
    <row r="41" spans="1:5" ht="15" customHeight="1">
      <c r="A41" s="267">
        <v>4633</v>
      </c>
      <c r="B41" s="709" t="s">
        <v>276</v>
      </c>
      <c r="C41" s="710"/>
      <c r="D41" s="710"/>
      <c r="E41" s="248"/>
    </row>
    <row r="42" spans="1:5" ht="15" customHeight="1">
      <c r="A42" s="267">
        <v>4634</v>
      </c>
      <c r="B42" s="709" t="s">
        <v>277</v>
      </c>
      <c r="C42" s="710"/>
      <c r="D42" s="710"/>
      <c r="E42" s="248"/>
    </row>
    <row r="43" spans="1:5" ht="15" customHeight="1">
      <c r="A43" s="267">
        <v>4635</v>
      </c>
      <c r="B43" s="709" t="s">
        <v>278</v>
      </c>
      <c r="C43" s="710"/>
      <c r="D43" s="710"/>
      <c r="E43" s="248"/>
    </row>
    <row r="44" spans="1:5" ht="15" customHeight="1">
      <c r="A44" s="267">
        <v>4636</v>
      </c>
      <c r="B44" s="709" t="s">
        <v>279</v>
      </c>
      <c r="C44" s="710"/>
      <c r="D44" s="710"/>
      <c r="E44" s="248"/>
    </row>
    <row r="45" spans="1:5" ht="15" customHeight="1">
      <c r="A45" s="267">
        <v>4637</v>
      </c>
      <c r="B45" s="709" t="s">
        <v>280</v>
      </c>
      <c r="C45" s="710"/>
      <c r="D45" s="710"/>
      <c r="E45" s="248"/>
    </row>
    <row r="46" spans="1:5" ht="15" customHeight="1">
      <c r="A46" s="267">
        <v>4638</v>
      </c>
      <c r="B46" s="709" t="s">
        <v>281</v>
      </c>
      <c r="C46" s="710"/>
      <c r="D46" s="710"/>
      <c r="E46" s="248"/>
    </row>
    <row r="47" spans="1:5" ht="15" customHeight="1">
      <c r="A47" s="267">
        <v>4639</v>
      </c>
      <c r="B47" s="709" t="s">
        <v>282</v>
      </c>
      <c r="C47" s="710"/>
      <c r="D47" s="710"/>
      <c r="E47" s="248"/>
    </row>
    <row r="48" spans="1:5" ht="15" customHeight="1">
      <c r="A48" s="267">
        <v>4641</v>
      </c>
      <c r="B48" s="709" t="s">
        <v>283</v>
      </c>
      <c r="C48" s="710"/>
      <c r="D48" s="710"/>
      <c r="E48" s="248"/>
    </row>
    <row r="49" spans="1:5" ht="15" customHeight="1">
      <c r="A49" s="267">
        <v>4642</v>
      </c>
      <c r="B49" s="709" t="s">
        <v>284</v>
      </c>
      <c r="C49" s="710"/>
      <c r="D49" s="710"/>
      <c r="E49" s="248"/>
    </row>
    <row r="50" spans="1:5" ht="15" customHeight="1">
      <c r="A50" s="267">
        <v>4643</v>
      </c>
      <c r="B50" s="709" t="s">
        <v>285</v>
      </c>
      <c r="C50" s="710"/>
      <c r="D50" s="710"/>
      <c r="E50" s="248"/>
    </row>
    <row r="51" spans="1:5" ht="15" customHeight="1">
      <c r="A51" s="267">
        <v>4644</v>
      </c>
      <c r="B51" s="709" t="s">
        <v>286</v>
      </c>
      <c r="C51" s="710"/>
      <c r="D51" s="710"/>
      <c r="E51" s="248"/>
    </row>
    <row r="52" spans="1:5" ht="15" customHeight="1">
      <c r="A52" s="267">
        <v>4645</v>
      </c>
      <c r="B52" s="709" t="s">
        <v>287</v>
      </c>
      <c r="C52" s="710"/>
      <c r="D52" s="710"/>
      <c r="E52" s="248"/>
    </row>
    <row r="53" spans="1:5" ht="15" customHeight="1">
      <c r="A53" s="267">
        <v>4646</v>
      </c>
      <c r="B53" s="709" t="s">
        <v>288</v>
      </c>
      <c r="C53" s="710"/>
      <c r="D53" s="710"/>
      <c r="E53" s="248"/>
    </row>
    <row r="54" spans="1:5" ht="15" customHeight="1">
      <c r="A54" s="267">
        <v>4647</v>
      </c>
      <c r="B54" s="709" t="s">
        <v>289</v>
      </c>
      <c r="C54" s="710"/>
      <c r="D54" s="710"/>
      <c r="E54" s="248"/>
    </row>
    <row r="55" spans="1:5" ht="15" customHeight="1">
      <c r="A55" s="267">
        <v>4648</v>
      </c>
      <c r="B55" s="709" t="s">
        <v>290</v>
      </c>
      <c r="C55" s="710"/>
      <c r="D55" s="710"/>
      <c r="E55" s="248"/>
    </row>
    <row r="56" spans="1:5" ht="15" customHeight="1">
      <c r="A56" s="267">
        <v>4649</v>
      </c>
      <c r="B56" s="709" t="s">
        <v>291</v>
      </c>
      <c r="C56" s="710"/>
      <c r="D56" s="710"/>
      <c r="E56" s="248"/>
    </row>
    <row r="57" spans="1:5" ht="15" customHeight="1">
      <c r="A57" s="267">
        <v>465</v>
      </c>
      <c r="B57" s="709" t="s">
        <v>292</v>
      </c>
      <c r="C57" s="710"/>
      <c r="D57" s="710"/>
      <c r="E57" s="248"/>
    </row>
    <row r="58" spans="1:5" ht="15" customHeight="1">
      <c r="A58" s="267">
        <v>468</v>
      </c>
      <c r="B58" s="709" t="s">
        <v>309</v>
      </c>
      <c r="C58" s="710"/>
      <c r="D58" s="710"/>
      <c r="E58" s="248"/>
    </row>
    <row r="59" spans="1:5" ht="15" customHeight="1">
      <c r="A59" s="267">
        <v>4691</v>
      </c>
      <c r="B59" s="709" t="s">
        <v>293</v>
      </c>
      <c r="C59" s="710"/>
      <c r="D59" s="710"/>
      <c r="E59" s="248"/>
    </row>
    <row r="60" spans="1:5" ht="15" customHeight="1">
      <c r="A60" s="267">
        <v>4692</v>
      </c>
      <c r="B60" s="709" t="s">
        <v>294</v>
      </c>
      <c r="C60" s="710"/>
      <c r="D60" s="710"/>
      <c r="E60" s="248"/>
    </row>
    <row r="61" spans="1:5" ht="15" customHeight="1">
      <c r="A61" s="267">
        <v>4693</v>
      </c>
      <c r="B61" s="709" t="s">
        <v>295</v>
      </c>
      <c r="C61" s="710"/>
      <c r="D61" s="710"/>
      <c r="E61" s="248"/>
    </row>
    <row r="62" spans="1:5" ht="15" customHeight="1">
      <c r="A62" s="267">
        <v>4694</v>
      </c>
      <c r="B62" s="709" t="s">
        <v>296</v>
      </c>
      <c r="C62" s="710"/>
      <c r="D62" s="710"/>
      <c r="E62" s="248"/>
    </row>
    <row r="63" spans="1:5" ht="15" customHeight="1">
      <c r="A63" s="267">
        <v>4695</v>
      </c>
      <c r="B63" s="709" t="s">
        <v>297</v>
      </c>
      <c r="C63" s="710"/>
      <c r="D63" s="710"/>
      <c r="E63" s="248"/>
    </row>
    <row r="64" spans="1:5" ht="15" customHeight="1">
      <c r="A64" s="267">
        <v>4696</v>
      </c>
      <c r="B64" s="709" t="s">
        <v>298</v>
      </c>
      <c r="C64" s="710"/>
      <c r="D64" s="710"/>
      <c r="E64" s="248"/>
    </row>
    <row r="65" spans="1:5" ht="15" customHeight="1">
      <c r="A65" s="267">
        <v>4697</v>
      </c>
      <c r="B65" s="709" t="s">
        <v>299</v>
      </c>
      <c r="C65" s="710"/>
      <c r="D65" s="710"/>
      <c r="E65" s="248"/>
    </row>
    <row r="66" spans="1:5" ht="15" customHeight="1">
      <c r="A66" s="267">
        <v>4699</v>
      </c>
      <c r="B66" s="709" t="s">
        <v>300</v>
      </c>
      <c r="C66" s="710"/>
      <c r="D66" s="710"/>
      <c r="E66" s="248"/>
    </row>
    <row r="67" spans="1:5" ht="15" customHeight="1">
      <c r="A67" s="267">
        <v>471</v>
      </c>
      <c r="B67" s="709" t="s">
        <v>259</v>
      </c>
      <c r="C67" s="710"/>
      <c r="D67" s="710"/>
      <c r="E67" s="248"/>
    </row>
    <row r="68" spans="1:5" ht="15" customHeight="1">
      <c r="A68" s="267">
        <v>474</v>
      </c>
      <c r="B68" s="709" t="s">
        <v>258</v>
      </c>
      <c r="C68" s="710"/>
      <c r="D68" s="710"/>
      <c r="E68" s="248"/>
    </row>
    <row r="69" spans="1:5" ht="15" customHeight="1">
      <c r="A69" s="267">
        <v>476</v>
      </c>
      <c r="B69" s="709" t="s">
        <v>255</v>
      </c>
      <c r="C69" s="710"/>
      <c r="D69" s="710"/>
      <c r="E69" s="248"/>
    </row>
    <row r="70" spans="1:5" ht="15" customHeight="1">
      <c r="A70" s="267">
        <v>477</v>
      </c>
      <c r="B70" s="709" t="s">
        <v>256</v>
      </c>
      <c r="C70" s="710"/>
      <c r="D70" s="710"/>
      <c r="E70" s="248"/>
    </row>
    <row r="71" spans="1:5" ht="15" customHeight="1">
      <c r="A71" s="267">
        <v>478</v>
      </c>
      <c r="B71" s="150" t="s">
        <v>257</v>
      </c>
      <c r="C71" s="115"/>
      <c r="D71" s="115"/>
      <c r="E71" s="248"/>
    </row>
    <row r="72" spans="1:5" ht="7.5" customHeight="1" thickBot="1">
      <c r="A72" s="268"/>
      <c r="B72" s="719"/>
      <c r="C72" s="720"/>
      <c r="D72" s="720"/>
      <c r="E72" s="260"/>
    </row>
    <row r="73" spans="1:5" ht="19.5" customHeight="1" thickTop="1">
      <c r="A73" s="239"/>
      <c r="B73" s="1"/>
      <c r="C73" s="1"/>
      <c r="D73" s="240" t="s">
        <v>301</v>
      </c>
      <c r="E73" s="241">
        <f>SUM(E11:E19)+E21+E22+E24+SUM(E28:E72)</f>
        <v>0</v>
      </c>
    </row>
    <row r="74" spans="1:5" ht="15.75" customHeight="1">
      <c r="A74" s="239"/>
      <c r="B74" s="1"/>
      <c r="C74" s="1"/>
      <c r="D74" s="240" t="s">
        <v>302</v>
      </c>
      <c r="E74" s="242">
        <f>ROUND(E73/1000,0)</f>
        <v>0</v>
      </c>
    </row>
    <row r="75" spans="1:5" ht="4.5" customHeight="1" thickBot="1">
      <c r="A75" s="243"/>
      <c r="B75" s="15"/>
      <c r="C75" s="15"/>
      <c r="D75" s="15"/>
      <c r="E75" s="244"/>
    </row>
    <row r="77" spans="1:2" ht="12.75">
      <c r="A77" t="s">
        <v>303</v>
      </c>
      <c r="B77" t="s">
        <v>304</v>
      </c>
    </row>
    <row r="78" spans="1:5" ht="56.25" customHeight="1">
      <c r="A78" s="718" t="s">
        <v>307</v>
      </c>
      <c r="B78" s="718"/>
      <c r="C78" s="718"/>
      <c r="D78" s="718" t="s">
        <v>308</v>
      </c>
      <c r="E78" s="718"/>
    </row>
    <row r="79" spans="1:5" ht="12.75">
      <c r="A79" s="718" t="s">
        <v>306</v>
      </c>
      <c r="B79" s="718"/>
      <c r="C79" s="718"/>
      <c r="D79" s="718" t="s">
        <v>305</v>
      </c>
      <c r="E79" s="718"/>
    </row>
  </sheetData>
  <mergeCells count="72">
    <mergeCell ref="B36:D36"/>
    <mergeCell ref="B35:D35"/>
    <mergeCell ref="B34:D34"/>
    <mergeCell ref="B33:D33"/>
    <mergeCell ref="B11:D11"/>
    <mergeCell ref="B12:D12"/>
    <mergeCell ref="B13:D13"/>
    <mergeCell ref="B14:D14"/>
    <mergeCell ref="B32:D32"/>
    <mergeCell ref="B30:D30"/>
    <mergeCell ref="B29:D29"/>
    <mergeCell ref="B15:D15"/>
    <mergeCell ref="B21:D21"/>
    <mergeCell ref="B20:D20"/>
    <mergeCell ref="B19:D19"/>
    <mergeCell ref="B18:D18"/>
    <mergeCell ref="B17:D17"/>
    <mergeCell ref="B16:D16"/>
    <mergeCell ref="B23:D23"/>
    <mergeCell ref="B22:D22"/>
    <mergeCell ref="B37:D37"/>
    <mergeCell ref="B38:D38"/>
    <mergeCell ref="B27:D27"/>
    <mergeCell ref="B26:D26"/>
    <mergeCell ref="B25:D25"/>
    <mergeCell ref="B24:D24"/>
    <mergeCell ref="B31:D31"/>
    <mergeCell ref="B28:D28"/>
    <mergeCell ref="B39:D39"/>
    <mergeCell ref="B40:D40"/>
    <mergeCell ref="B41:D41"/>
    <mergeCell ref="B42:D42"/>
    <mergeCell ref="B43:D43"/>
    <mergeCell ref="B44:D44"/>
    <mergeCell ref="B45:D45"/>
    <mergeCell ref="B46:D46"/>
    <mergeCell ref="B53:D53"/>
    <mergeCell ref="B54:D54"/>
    <mergeCell ref="B47:D47"/>
    <mergeCell ref="B48:D48"/>
    <mergeCell ref="B49:D49"/>
    <mergeCell ref="B50:D50"/>
    <mergeCell ref="B59:D59"/>
    <mergeCell ref="B60:D60"/>
    <mergeCell ref="B61:D61"/>
    <mergeCell ref="B55:D55"/>
    <mergeCell ref="B56:D56"/>
    <mergeCell ref="B57:D57"/>
    <mergeCell ref="B68:D68"/>
    <mergeCell ref="D78:E78"/>
    <mergeCell ref="B62:D62"/>
    <mergeCell ref="B63:D63"/>
    <mergeCell ref="B64:D64"/>
    <mergeCell ref="B65:D65"/>
    <mergeCell ref="B66:D66"/>
    <mergeCell ref="B67:D67"/>
    <mergeCell ref="D79:E79"/>
    <mergeCell ref="A78:C78"/>
    <mergeCell ref="A79:C79"/>
    <mergeCell ref="B69:D69"/>
    <mergeCell ref="B70:D70"/>
    <mergeCell ref="B72:D72"/>
    <mergeCell ref="B10:D10"/>
    <mergeCell ref="A2:E2"/>
    <mergeCell ref="A8:A9"/>
    <mergeCell ref="B58:D58"/>
    <mergeCell ref="B6:C6"/>
    <mergeCell ref="A3:E3"/>
    <mergeCell ref="A4:E4"/>
    <mergeCell ref="B8:D9"/>
    <mergeCell ref="B51:D51"/>
    <mergeCell ref="B52:D52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6" r:id="rId2"/>
  <headerFooter alignWithMargins="0">
    <oddFooter>&amp;C&amp;P. oldal</oddFooter>
  </headerFooter>
  <rowBreaks count="1" manualBreakCount="1"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34" sqref="G34"/>
    </sheetView>
  </sheetViews>
  <sheetFormatPr defaultColWidth="9.00390625" defaultRowHeight="12.75"/>
  <cols>
    <col min="1" max="1" width="10.25390625" style="0" customWidth="1"/>
    <col min="2" max="2" width="13.625" style="0" customWidth="1"/>
    <col min="3" max="3" width="11.375" style="0" customWidth="1"/>
    <col min="4" max="4" width="33.625" style="0" customWidth="1"/>
    <col min="5" max="5" width="16.875" style="230" customWidth="1"/>
    <col min="6" max="6" width="18.375" style="0" customWidth="1"/>
  </cols>
  <sheetData>
    <row r="1" ht="15">
      <c r="E1" s="470" t="s">
        <v>465</v>
      </c>
    </row>
    <row r="2" spans="1:6" ht="39" customHeight="1">
      <c r="A2" s="656" t="s">
        <v>466</v>
      </c>
      <c r="B2" s="656"/>
      <c r="C2" s="656"/>
      <c r="D2" s="656"/>
      <c r="E2" s="656"/>
      <c r="F2" s="229"/>
    </row>
    <row r="3" spans="1:6" ht="14.25" customHeight="1">
      <c r="A3" s="712" t="s">
        <v>238</v>
      </c>
      <c r="B3" s="712"/>
      <c r="C3" s="712"/>
      <c r="D3" s="712"/>
      <c r="E3" s="712"/>
      <c r="F3" s="229"/>
    </row>
    <row r="4" spans="1:5" s="231" customFormat="1" ht="29.25" customHeight="1">
      <c r="A4" s="713">
        <f>MLE!C5</f>
        <v>0</v>
      </c>
      <c r="B4" s="713"/>
      <c r="C4" s="713"/>
      <c r="D4" s="713"/>
      <c r="E4" s="713"/>
    </row>
    <row r="5" spans="1:5" s="232" customFormat="1" ht="15.75">
      <c r="A5" s="233"/>
      <c r="B5" s="233"/>
      <c r="C5" s="234">
        <f>MLE!F2</f>
        <v>2004</v>
      </c>
      <c r="D5" s="235" t="s">
        <v>243</v>
      </c>
      <c r="E5" s="233"/>
    </row>
    <row r="6" spans="1:3" ht="12.75">
      <c r="A6" t="s">
        <v>239</v>
      </c>
      <c r="B6" s="711">
        <f>MLE!F10</f>
        <v>38352</v>
      </c>
      <c r="C6" s="711"/>
    </row>
    <row r="7" ht="20.25" customHeight="1" thickBot="1"/>
    <row r="8" spans="1:5" ht="12.75" customHeight="1">
      <c r="A8" s="657" t="s">
        <v>240</v>
      </c>
      <c r="B8" s="714" t="s">
        <v>162</v>
      </c>
      <c r="C8" s="715"/>
      <c r="D8" s="715"/>
      <c r="E8" s="236" t="s">
        <v>241</v>
      </c>
    </row>
    <row r="9" spans="1:5" ht="12.75">
      <c r="A9" s="658"/>
      <c r="B9" s="716"/>
      <c r="C9" s="717"/>
      <c r="D9" s="717"/>
      <c r="E9" s="237" t="s">
        <v>242</v>
      </c>
    </row>
    <row r="10" spans="1:5" ht="10.5" customHeight="1" thickBot="1">
      <c r="A10" s="133" t="s">
        <v>89</v>
      </c>
      <c r="B10" s="654" t="s">
        <v>90</v>
      </c>
      <c r="C10" s="655"/>
      <c r="D10" s="655"/>
      <c r="E10" s="238" t="s">
        <v>91</v>
      </c>
    </row>
    <row r="11" spans="1:5" s="71" customFormat="1" ht="18" customHeight="1">
      <c r="A11" s="267">
        <v>381</v>
      </c>
      <c r="B11" s="709" t="s">
        <v>310</v>
      </c>
      <c r="C11" s="710"/>
      <c r="D11" s="710"/>
      <c r="E11" s="248"/>
    </row>
    <row r="12" spans="1:5" s="71" customFormat="1" ht="18" customHeight="1">
      <c r="A12" s="267">
        <v>3821</v>
      </c>
      <c r="B12" s="150" t="s">
        <v>311</v>
      </c>
      <c r="C12" s="247" t="s">
        <v>317</v>
      </c>
      <c r="D12" s="246"/>
      <c r="E12" s="248"/>
    </row>
    <row r="13" spans="1:5" s="71" customFormat="1" ht="18" customHeight="1">
      <c r="A13" s="267">
        <v>3822</v>
      </c>
      <c r="B13" s="150" t="s">
        <v>311</v>
      </c>
      <c r="C13" s="247" t="s">
        <v>317</v>
      </c>
      <c r="D13" s="246"/>
      <c r="E13" s="248"/>
    </row>
    <row r="14" spans="1:5" s="71" customFormat="1" ht="18" customHeight="1">
      <c r="A14" s="267">
        <v>3823</v>
      </c>
      <c r="B14" s="150" t="s">
        <v>311</v>
      </c>
      <c r="C14" s="247" t="s">
        <v>317</v>
      </c>
      <c r="D14" s="246"/>
      <c r="E14" s="248"/>
    </row>
    <row r="15" spans="1:5" s="71" customFormat="1" ht="18" customHeight="1">
      <c r="A15" s="267">
        <v>383</v>
      </c>
      <c r="B15" s="709" t="s">
        <v>312</v>
      </c>
      <c r="C15" s="710"/>
      <c r="D15" s="710"/>
      <c r="E15" s="248"/>
    </row>
    <row r="16" spans="1:5" s="71" customFormat="1" ht="18" customHeight="1">
      <c r="A16" s="267">
        <v>3841</v>
      </c>
      <c r="B16" s="709" t="s">
        <v>313</v>
      </c>
      <c r="C16" s="710"/>
      <c r="D16" s="246"/>
      <c r="E16" s="248"/>
    </row>
    <row r="17" spans="1:5" s="71" customFormat="1" ht="18" customHeight="1">
      <c r="A17" s="267">
        <v>3842</v>
      </c>
      <c r="B17" s="709" t="s">
        <v>313</v>
      </c>
      <c r="C17" s="710"/>
      <c r="D17" s="246"/>
      <c r="E17" s="248"/>
    </row>
    <row r="18" spans="1:5" s="71" customFormat="1" ht="18" customHeight="1">
      <c r="A18" s="267">
        <v>3843</v>
      </c>
      <c r="B18" s="709" t="s">
        <v>313</v>
      </c>
      <c r="C18" s="710"/>
      <c r="D18" s="246"/>
      <c r="E18" s="248"/>
    </row>
    <row r="19" spans="1:5" s="71" customFormat="1" ht="18" customHeight="1">
      <c r="A19" s="267">
        <v>3844</v>
      </c>
      <c r="B19" s="709" t="s">
        <v>313</v>
      </c>
      <c r="C19" s="710"/>
      <c r="D19" s="246"/>
      <c r="E19" s="248"/>
    </row>
    <row r="20" spans="1:5" s="71" customFormat="1" ht="18" customHeight="1">
      <c r="A20" s="267">
        <v>3845</v>
      </c>
      <c r="B20" s="709" t="s">
        <v>313</v>
      </c>
      <c r="C20" s="710"/>
      <c r="D20" s="246"/>
      <c r="E20" s="248"/>
    </row>
    <row r="21" spans="1:5" s="71" customFormat="1" ht="18" customHeight="1">
      <c r="A21" s="267">
        <v>3849</v>
      </c>
      <c r="B21" s="709" t="s">
        <v>314</v>
      </c>
      <c r="C21" s="710"/>
      <c r="D21" s="710"/>
      <c r="E21" s="248"/>
    </row>
    <row r="22" spans="1:5" s="71" customFormat="1" ht="18" customHeight="1">
      <c r="A22" s="267">
        <v>385</v>
      </c>
      <c r="B22" s="709" t="s">
        <v>315</v>
      </c>
      <c r="C22" s="710"/>
      <c r="D22" s="710"/>
      <c r="E22" s="248"/>
    </row>
    <row r="23" spans="1:5" s="71" customFormat="1" ht="18" customHeight="1">
      <c r="A23" s="267">
        <v>3861</v>
      </c>
      <c r="B23" s="709" t="s">
        <v>316</v>
      </c>
      <c r="C23" s="710"/>
      <c r="D23" s="246"/>
      <c r="E23" s="248"/>
    </row>
    <row r="24" spans="1:5" s="71" customFormat="1" ht="18" customHeight="1">
      <c r="A24" s="267">
        <v>3862</v>
      </c>
      <c r="B24" s="709" t="s">
        <v>316</v>
      </c>
      <c r="C24" s="710"/>
      <c r="D24" s="246"/>
      <c r="E24" s="248"/>
    </row>
    <row r="25" spans="1:5" s="71" customFormat="1" ht="18" customHeight="1">
      <c r="A25" s="267">
        <v>3863</v>
      </c>
      <c r="B25" s="709" t="s">
        <v>316</v>
      </c>
      <c r="C25" s="710"/>
      <c r="D25" s="246"/>
      <c r="E25" s="248"/>
    </row>
    <row r="26" spans="1:5" s="71" customFormat="1" ht="18" customHeight="1">
      <c r="A26" s="267">
        <v>3891</v>
      </c>
      <c r="B26" s="709" t="s">
        <v>318</v>
      </c>
      <c r="C26" s="710"/>
      <c r="D26" s="710"/>
      <c r="E26" s="248"/>
    </row>
    <row r="27" spans="1:5" s="71" customFormat="1" ht="18" customHeight="1">
      <c r="A27" s="267">
        <v>3892</v>
      </c>
      <c r="B27" s="709" t="s">
        <v>319</v>
      </c>
      <c r="C27" s="710"/>
      <c r="D27" s="710"/>
      <c r="E27" s="248"/>
    </row>
    <row r="28" spans="1:5" s="71" customFormat="1" ht="18" customHeight="1">
      <c r="A28" s="267">
        <v>3893</v>
      </c>
      <c r="B28" s="150" t="s">
        <v>320</v>
      </c>
      <c r="C28" s="115"/>
      <c r="D28" s="115"/>
      <c r="E28" s="248"/>
    </row>
    <row r="29" spans="1:5" s="71" customFormat="1" ht="7.5" customHeight="1" thickBot="1">
      <c r="A29" s="268"/>
      <c r="B29" s="719"/>
      <c r="C29" s="720"/>
      <c r="D29" s="720"/>
      <c r="E29" s="260"/>
    </row>
    <row r="30" spans="1:5" ht="19.5" customHeight="1" thickTop="1">
      <c r="A30" s="239"/>
      <c r="B30" s="1"/>
      <c r="C30" s="1"/>
      <c r="D30" s="240" t="s">
        <v>301</v>
      </c>
      <c r="E30" s="241">
        <f>SUM(E11:E29)</f>
        <v>0</v>
      </c>
    </row>
    <row r="31" spans="1:5" ht="15.75" customHeight="1">
      <c r="A31" s="239"/>
      <c r="B31" s="1"/>
      <c r="C31" s="1"/>
      <c r="D31" s="240" t="s">
        <v>302</v>
      </c>
      <c r="E31" s="242">
        <f>ROUND(E30/1000,0)</f>
        <v>0</v>
      </c>
    </row>
    <row r="32" spans="1:5" ht="4.5" customHeight="1" thickBot="1">
      <c r="A32" s="243"/>
      <c r="B32" s="15"/>
      <c r="C32" s="15"/>
      <c r="D32" s="15"/>
      <c r="E32" s="244"/>
    </row>
    <row r="35" spans="1:5" ht="56.25" customHeight="1">
      <c r="A35" s="718" t="s">
        <v>307</v>
      </c>
      <c r="B35" s="718"/>
      <c r="C35" s="718"/>
      <c r="D35" s="718" t="s">
        <v>308</v>
      </c>
      <c r="E35" s="718"/>
    </row>
    <row r="36" spans="1:5" ht="12.75">
      <c r="A36" s="718" t="s">
        <v>321</v>
      </c>
      <c r="B36" s="718"/>
      <c r="C36" s="718"/>
      <c r="D36" s="718" t="s">
        <v>305</v>
      </c>
      <c r="E36" s="718"/>
    </row>
  </sheetData>
  <mergeCells count="26">
    <mergeCell ref="A35:C35"/>
    <mergeCell ref="D35:E35"/>
    <mergeCell ref="A36:C36"/>
    <mergeCell ref="D36:E36"/>
    <mergeCell ref="B25:C25"/>
    <mergeCell ref="B26:D26"/>
    <mergeCell ref="B27:D27"/>
    <mergeCell ref="B29:D29"/>
    <mergeCell ref="B22:D22"/>
    <mergeCell ref="B23:C23"/>
    <mergeCell ref="B24:C24"/>
    <mergeCell ref="B21:D21"/>
    <mergeCell ref="B18:C18"/>
    <mergeCell ref="B19:C19"/>
    <mergeCell ref="B20:C20"/>
    <mergeCell ref="B15:D15"/>
    <mergeCell ref="B16:C16"/>
    <mergeCell ref="B17:C17"/>
    <mergeCell ref="A8:A9"/>
    <mergeCell ref="B8:D9"/>
    <mergeCell ref="B10:D10"/>
    <mergeCell ref="B11:D11"/>
    <mergeCell ref="A2:E2"/>
    <mergeCell ref="A3:E3"/>
    <mergeCell ref="A4:E4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B38" sqref="B38:D38"/>
    </sheetView>
  </sheetViews>
  <sheetFormatPr defaultColWidth="9.00390625" defaultRowHeight="12.75"/>
  <cols>
    <col min="1" max="1" width="10.25390625" style="0" customWidth="1"/>
    <col min="2" max="2" width="13.625" style="0" customWidth="1"/>
    <col min="3" max="3" width="11.375" style="0" customWidth="1"/>
    <col min="4" max="4" width="39.25390625" style="0" customWidth="1"/>
    <col min="5" max="5" width="16.875" style="230" customWidth="1"/>
    <col min="6" max="6" width="18.375" style="0" customWidth="1"/>
  </cols>
  <sheetData>
    <row r="1" ht="15">
      <c r="E1" s="470" t="s">
        <v>467</v>
      </c>
    </row>
    <row r="2" spans="1:6" ht="39" customHeight="1">
      <c r="A2" s="656" t="s">
        <v>468</v>
      </c>
      <c r="B2" s="656"/>
      <c r="C2" s="656"/>
      <c r="D2" s="656"/>
      <c r="E2" s="656"/>
      <c r="F2" s="229"/>
    </row>
    <row r="3" spans="1:6" ht="14.25" customHeight="1">
      <c r="A3" s="712" t="s">
        <v>238</v>
      </c>
      <c r="B3" s="712"/>
      <c r="C3" s="712"/>
      <c r="D3" s="712"/>
      <c r="E3" s="712"/>
      <c r="F3" s="229"/>
    </row>
    <row r="4" spans="1:5" s="231" customFormat="1" ht="29.25" customHeight="1">
      <c r="A4" s="713">
        <f>MLE!C5</f>
        <v>0</v>
      </c>
      <c r="B4" s="713"/>
      <c r="C4" s="713"/>
      <c r="D4" s="713"/>
      <c r="E4" s="713"/>
    </row>
    <row r="5" spans="1:5" s="232" customFormat="1" ht="15.75">
      <c r="A5" s="233"/>
      <c r="B5" s="233"/>
      <c r="C5" s="234">
        <f>MLE!F2</f>
        <v>2004</v>
      </c>
      <c r="D5" s="235" t="s">
        <v>243</v>
      </c>
      <c r="E5" s="233"/>
    </row>
    <row r="6" spans="1:3" ht="12.75">
      <c r="A6" t="s">
        <v>239</v>
      </c>
      <c r="B6" s="711">
        <f>MLE!F10</f>
        <v>38352</v>
      </c>
      <c r="C6" s="711"/>
    </row>
    <row r="7" spans="1:5" ht="27" customHeight="1" thickBot="1">
      <c r="A7" s="727" t="s">
        <v>324</v>
      </c>
      <c r="B7" s="727"/>
      <c r="C7" s="727"/>
      <c r="D7" s="727"/>
      <c r="E7" s="727"/>
    </row>
    <row r="8" spans="1:5" ht="12.75" customHeight="1">
      <c r="A8" s="737" t="s">
        <v>240</v>
      </c>
      <c r="B8" s="714" t="s">
        <v>162</v>
      </c>
      <c r="C8" s="715"/>
      <c r="D8" s="733"/>
      <c r="E8" s="236" t="s">
        <v>241</v>
      </c>
    </row>
    <row r="9" spans="1:5" ht="12.75">
      <c r="A9" s="738"/>
      <c r="B9" s="716"/>
      <c r="C9" s="717"/>
      <c r="D9" s="732"/>
      <c r="E9" s="237" t="s">
        <v>242</v>
      </c>
    </row>
    <row r="10" spans="1:5" ht="10.5" customHeight="1" thickBot="1">
      <c r="A10" s="133" t="s">
        <v>89</v>
      </c>
      <c r="B10" s="654" t="s">
        <v>90</v>
      </c>
      <c r="C10" s="655"/>
      <c r="D10" s="726"/>
      <c r="E10" s="238" t="s">
        <v>91</v>
      </c>
    </row>
    <row r="11" spans="1:5" s="71" customFormat="1" ht="15" customHeight="1">
      <c r="A11" s="267">
        <v>431</v>
      </c>
      <c r="B11" s="709" t="s">
        <v>55</v>
      </c>
      <c r="C11" s="710"/>
      <c r="D11" s="721"/>
      <c r="E11" s="248"/>
    </row>
    <row r="12" spans="1:5" s="71" customFormat="1" ht="15" customHeight="1">
      <c r="A12" s="267">
        <v>432</v>
      </c>
      <c r="B12" s="709" t="s">
        <v>322</v>
      </c>
      <c r="C12" s="710"/>
      <c r="D12" s="721"/>
      <c r="E12" s="248"/>
    </row>
    <row r="13" spans="1:5" s="71" customFormat="1" ht="15" customHeight="1">
      <c r="A13" s="267">
        <v>433</v>
      </c>
      <c r="B13" s="150" t="s">
        <v>485</v>
      </c>
      <c r="C13" s="115"/>
      <c r="D13" s="147"/>
      <c r="E13" s="248"/>
    </row>
    <row r="14" spans="1:5" s="71" customFormat="1" ht="7.5" customHeight="1" thickBot="1">
      <c r="A14" s="268"/>
      <c r="B14" s="719"/>
      <c r="C14" s="720"/>
      <c r="D14" s="725"/>
      <c r="E14" s="260"/>
    </row>
    <row r="15" spans="1:5" s="71" customFormat="1" ht="18" customHeight="1" thickTop="1">
      <c r="A15" s="245"/>
      <c r="B15" s="115"/>
      <c r="C15" s="115"/>
      <c r="D15" s="250" t="s">
        <v>301</v>
      </c>
      <c r="E15" s="255">
        <f>SUM(E11:E14)</f>
        <v>0</v>
      </c>
    </row>
    <row r="16" spans="1:5" s="71" customFormat="1" ht="18" customHeight="1" thickBot="1">
      <c r="A16" s="253"/>
      <c r="B16" s="199"/>
      <c r="C16" s="199"/>
      <c r="D16" s="262" t="s">
        <v>302</v>
      </c>
      <c r="E16" s="263">
        <f>ROUND(E15/1000,1)</f>
        <v>0</v>
      </c>
    </row>
    <row r="17" spans="1:5" s="71" customFormat="1" ht="18" customHeight="1">
      <c r="A17" s="115"/>
      <c r="B17" s="115"/>
      <c r="C17" s="115"/>
      <c r="D17" s="250"/>
      <c r="E17" s="251"/>
    </row>
    <row r="18" spans="1:5" s="71" customFormat="1" ht="27" customHeight="1" thickBot="1">
      <c r="A18" s="727" t="s">
        <v>323</v>
      </c>
      <c r="B18" s="727"/>
      <c r="C18" s="727"/>
      <c r="D18" s="727"/>
      <c r="E18" s="727"/>
    </row>
    <row r="19" spans="1:5" ht="12.75" customHeight="1">
      <c r="A19" s="728" t="s">
        <v>240</v>
      </c>
      <c r="B19" s="729" t="s">
        <v>162</v>
      </c>
      <c r="C19" s="730"/>
      <c r="D19" s="731"/>
      <c r="E19" s="254" t="s">
        <v>241</v>
      </c>
    </row>
    <row r="20" spans="1:5" ht="12.75">
      <c r="A20" s="658"/>
      <c r="B20" s="716"/>
      <c r="C20" s="717"/>
      <c r="D20" s="732"/>
      <c r="E20" s="237" t="s">
        <v>242</v>
      </c>
    </row>
    <row r="21" spans="1:5" ht="10.5" customHeight="1" thickBot="1">
      <c r="A21" s="133" t="s">
        <v>89</v>
      </c>
      <c r="B21" s="654" t="s">
        <v>90</v>
      </c>
      <c r="C21" s="655"/>
      <c r="D21" s="726"/>
      <c r="E21" s="238" t="s">
        <v>91</v>
      </c>
    </row>
    <row r="22" spans="1:5" s="71" customFormat="1" ht="15" customHeight="1">
      <c r="A22" s="267">
        <v>441</v>
      </c>
      <c r="B22" s="709" t="s">
        <v>12</v>
      </c>
      <c r="C22" s="710"/>
      <c r="D22" s="721"/>
      <c r="E22" s="248"/>
    </row>
    <row r="23" spans="1:5" s="71" customFormat="1" ht="15" customHeight="1">
      <c r="A23" s="267">
        <v>444</v>
      </c>
      <c r="B23" s="709" t="s">
        <v>10</v>
      </c>
      <c r="C23" s="710"/>
      <c r="D23" s="721"/>
      <c r="E23" s="248"/>
    </row>
    <row r="24" spans="1:5" s="71" customFormat="1" ht="15" customHeight="1">
      <c r="A24" s="267">
        <v>445</v>
      </c>
      <c r="B24" s="709" t="s">
        <v>11</v>
      </c>
      <c r="C24" s="710"/>
      <c r="D24" s="721"/>
      <c r="E24" s="248"/>
    </row>
    <row r="25" spans="1:5" s="71" customFormat="1" ht="15" customHeight="1">
      <c r="A25" s="267">
        <v>446</v>
      </c>
      <c r="B25" s="709" t="s">
        <v>56</v>
      </c>
      <c r="C25" s="710"/>
      <c r="D25" s="721"/>
      <c r="E25" s="248"/>
    </row>
    <row r="26" spans="1:5" s="71" customFormat="1" ht="15" customHeight="1">
      <c r="A26" s="267">
        <v>447</v>
      </c>
      <c r="B26" s="709" t="s">
        <v>325</v>
      </c>
      <c r="C26" s="710"/>
      <c r="D26" s="721"/>
      <c r="E26" s="248"/>
    </row>
    <row r="27" spans="1:5" s="71" customFormat="1" ht="15" customHeight="1">
      <c r="A27" s="267">
        <v>449</v>
      </c>
      <c r="B27" s="150" t="s">
        <v>486</v>
      </c>
      <c r="C27" s="115"/>
      <c r="D27" s="147"/>
      <c r="E27" s="248"/>
    </row>
    <row r="28" spans="1:5" s="71" customFormat="1" ht="7.5" customHeight="1" thickBot="1">
      <c r="A28" s="268"/>
      <c r="B28" s="719"/>
      <c r="C28" s="720"/>
      <c r="D28" s="725"/>
      <c r="E28" s="260"/>
    </row>
    <row r="29" spans="1:5" s="71" customFormat="1" ht="18" customHeight="1" thickTop="1">
      <c r="A29" s="245"/>
      <c r="B29" s="115"/>
      <c r="C29" s="115"/>
      <c r="D29" s="250" t="s">
        <v>301</v>
      </c>
      <c r="E29" s="255">
        <f>SUM(E22:E28)</f>
        <v>0</v>
      </c>
    </row>
    <row r="30" spans="1:5" s="71" customFormat="1" ht="18" customHeight="1" thickBot="1">
      <c r="A30" s="253"/>
      <c r="B30" s="199"/>
      <c r="C30" s="199"/>
      <c r="D30" s="262" t="s">
        <v>302</v>
      </c>
      <c r="E30" s="263">
        <f>ROUND(E29/1000,1)</f>
        <v>0</v>
      </c>
    </row>
    <row r="31" spans="1:5" s="71" customFormat="1" ht="18" customHeight="1">
      <c r="A31" s="115"/>
      <c r="B31" s="115"/>
      <c r="C31" s="115"/>
      <c r="D31" s="250"/>
      <c r="E31" s="251"/>
    </row>
    <row r="32" spans="1:5" s="71" customFormat="1" ht="27" customHeight="1" thickBot="1">
      <c r="A32" s="727" t="s">
        <v>326</v>
      </c>
      <c r="B32" s="727"/>
      <c r="C32" s="727"/>
      <c r="D32" s="727"/>
      <c r="E32" s="727"/>
    </row>
    <row r="33" spans="1:5" ht="12.75" customHeight="1">
      <c r="A33" s="657" t="s">
        <v>240</v>
      </c>
      <c r="B33" s="714" t="s">
        <v>162</v>
      </c>
      <c r="C33" s="715"/>
      <c r="D33" s="733"/>
      <c r="E33" s="236" t="s">
        <v>241</v>
      </c>
    </row>
    <row r="34" spans="1:5" ht="12.75">
      <c r="A34" s="658"/>
      <c r="B34" s="716"/>
      <c r="C34" s="717"/>
      <c r="D34" s="732"/>
      <c r="E34" s="237" t="s">
        <v>242</v>
      </c>
    </row>
    <row r="35" spans="1:5" ht="10.5" customHeight="1" thickBot="1">
      <c r="A35" s="133" t="s">
        <v>89</v>
      </c>
      <c r="B35" s="654" t="s">
        <v>90</v>
      </c>
      <c r="C35" s="655"/>
      <c r="D35" s="726"/>
      <c r="E35" s="238" t="s">
        <v>91</v>
      </c>
    </row>
    <row r="36" spans="1:5" s="71" customFormat="1" ht="15" customHeight="1">
      <c r="A36" s="269"/>
      <c r="B36" s="734" t="s">
        <v>358</v>
      </c>
      <c r="C36" s="735"/>
      <c r="D36" s="736"/>
      <c r="E36" s="265"/>
    </row>
    <row r="37" spans="1:5" s="71" customFormat="1" ht="15" customHeight="1">
      <c r="A37" s="267">
        <v>31</v>
      </c>
      <c r="B37" s="709" t="s">
        <v>353</v>
      </c>
      <c r="C37" s="710"/>
      <c r="D37" s="721"/>
      <c r="E37" s="248"/>
    </row>
    <row r="38" spans="1:5" s="71" customFormat="1" ht="15" customHeight="1">
      <c r="A38" s="267">
        <v>32</v>
      </c>
      <c r="B38" s="709" t="s">
        <v>354</v>
      </c>
      <c r="C38" s="710"/>
      <c r="D38" s="721"/>
      <c r="E38" s="248"/>
    </row>
    <row r="39" spans="1:5" s="71" customFormat="1" ht="15" customHeight="1">
      <c r="A39" s="267">
        <v>33</v>
      </c>
      <c r="B39" s="709" t="s">
        <v>355</v>
      </c>
      <c r="C39" s="710"/>
      <c r="D39" s="721"/>
      <c r="E39" s="248"/>
    </row>
    <row r="40" spans="1:5" s="71" customFormat="1" ht="15" customHeight="1">
      <c r="A40" s="267">
        <v>35</v>
      </c>
      <c r="B40" s="709" t="s">
        <v>356</v>
      </c>
      <c r="C40" s="710"/>
      <c r="D40" s="721"/>
      <c r="E40" s="248"/>
    </row>
    <row r="41" spans="1:5" s="71" customFormat="1" ht="15" customHeight="1">
      <c r="A41" s="267">
        <v>361</v>
      </c>
      <c r="B41" s="709" t="s">
        <v>263</v>
      </c>
      <c r="C41" s="710"/>
      <c r="D41" s="721"/>
      <c r="E41" s="248"/>
    </row>
    <row r="42" spans="1:5" s="71" customFormat="1" ht="15" customHeight="1">
      <c r="A42" s="267">
        <v>362</v>
      </c>
      <c r="B42" s="709" t="s">
        <v>264</v>
      </c>
      <c r="C42" s="710"/>
      <c r="D42" s="721"/>
      <c r="E42" s="248"/>
    </row>
    <row r="43" spans="1:5" s="71" customFormat="1" ht="15" customHeight="1">
      <c r="A43" s="267">
        <v>364</v>
      </c>
      <c r="B43" s="709" t="s">
        <v>265</v>
      </c>
      <c r="C43" s="710"/>
      <c r="D43" s="721"/>
      <c r="E43" s="248"/>
    </row>
    <row r="44" spans="1:5" s="71" customFormat="1" ht="15" customHeight="1">
      <c r="A44" s="267">
        <v>368</v>
      </c>
      <c r="B44" s="709" t="s">
        <v>268</v>
      </c>
      <c r="C44" s="710"/>
      <c r="D44" s="721"/>
      <c r="E44" s="252"/>
    </row>
    <row r="45" spans="1:5" s="71" customFormat="1" ht="15" customHeight="1" thickBot="1">
      <c r="A45" s="268">
        <v>369</v>
      </c>
      <c r="B45" s="719" t="s">
        <v>269</v>
      </c>
      <c r="C45" s="720"/>
      <c r="D45" s="725"/>
      <c r="E45" s="261"/>
    </row>
    <row r="46" spans="1:5" s="71" customFormat="1" ht="15" customHeight="1" thickTop="1">
      <c r="A46" s="267">
        <v>450</v>
      </c>
      <c r="B46" s="709" t="s">
        <v>327</v>
      </c>
      <c r="C46" s="710"/>
      <c r="D46" s="721"/>
      <c r="E46" s="248"/>
    </row>
    <row r="47" spans="1:5" s="71" customFormat="1" ht="15" customHeight="1">
      <c r="A47" s="267">
        <v>451</v>
      </c>
      <c r="B47" s="709" t="s">
        <v>15</v>
      </c>
      <c r="C47" s="710"/>
      <c r="D47" s="721"/>
      <c r="E47" s="248"/>
    </row>
    <row r="48" spans="1:5" s="71" customFormat="1" ht="15" customHeight="1">
      <c r="A48" s="267">
        <v>452</v>
      </c>
      <c r="B48" s="709" t="s">
        <v>14</v>
      </c>
      <c r="C48" s="710"/>
      <c r="D48" s="721"/>
      <c r="E48" s="248"/>
    </row>
    <row r="49" spans="1:5" s="71" customFormat="1" ht="15" customHeight="1">
      <c r="A49" s="267">
        <v>453</v>
      </c>
      <c r="B49" s="709" t="s">
        <v>13</v>
      </c>
      <c r="C49" s="710"/>
      <c r="D49" s="721"/>
      <c r="E49" s="248"/>
    </row>
    <row r="50" spans="1:5" s="71" customFormat="1" ht="15" customHeight="1">
      <c r="A50" s="267">
        <v>454</v>
      </c>
      <c r="B50" s="709" t="s">
        <v>328</v>
      </c>
      <c r="C50" s="710"/>
      <c r="D50" s="721"/>
      <c r="E50" s="248"/>
    </row>
    <row r="51" spans="1:5" s="71" customFormat="1" ht="15" customHeight="1">
      <c r="A51" s="267">
        <v>4541</v>
      </c>
      <c r="B51" s="709" t="s">
        <v>329</v>
      </c>
      <c r="C51" s="710"/>
      <c r="D51" s="721"/>
      <c r="E51" s="248"/>
    </row>
    <row r="52" spans="1:5" s="71" customFormat="1" ht="15" customHeight="1">
      <c r="A52" s="267">
        <v>455</v>
      </c>
      <c r="B52" s="709" t="s">
        <v>332</v>
      </c>
      <c r="C52" s="710"/>
      <c r="D52" s="721"/>
      <c r="E52" s="248"/>
    </row>
    <row r="53" spans="1:5" s="71" customFormat="1" ht="15" customHeight="1">
      <c r="A53" s="267">
        <v>456</v>
      </c>
      <c r="B53" s="709" t="s">
        <v>330</v>
      </c>
      <c r="C53" s="710"/>
      <c r="D53" s="721"/>
      <c r="E53" s="248"/>
    </row>
    <row r="54" spans="1:5" s="71" customFormat="1" ht="15" customHeight="1">
      <c r="A54" s="267">
        <v>457</v>
      </c>
      <c r="B54" s="709" t="s">
        <v>330</v>
      </c>
      <c r="C54" s="710"/>
      <c r="D54" s="721"/>
      <c r="E54" s="248"/>
    </row>
    <row r="55" spans="1:5" s="71" customFormat="1" ht="15" customHeight="1">
      <c r="A55" s="267">
        <v>458</v>
      </c>
      <c r="B55" s="709" t="s">
        <v>57</v>
      </c>
      <c r="C55" s="710"/>
      <c r="D55" s="721"/>
      <c r="E55" s="248"/>
    </row>
    <row r="56" spans="1:5" s="71" customFormat="1" ht="15" customHeight="1">
      <c r="A56" s="267">
        <v>459</v>
      </c>
      <c r="B56" s="709" t="s">
        <v>331</v>
      </c>
      <c r="C56" s="710"/>
      <c r="D56" s="721"/>
      <c r="E56" s="248"/>
    </row>
    <row r="57" spans="1:5" ht="15" customHeight="1">
      <c r="A57" s="267">
        <v>461</v>
      </c>
      <c r="B57" s="709" t="s">
        <v>272</v>
      </c>
      <c r="C57" s="710"/>
      <c r="D57" s="721"/>
      <c r="E57" s="248"/>
    </row>
    <row r="58" spans="1:5" ht="15" customHeight="1">
      <c r="A58" s="267">
        <v>462</v>
      </c>
      <c r="B58" s="709" t="s">
        <v>273</v>
      </c>
      <c r="C58" s="710"/>
      <c r="D58" s="721"/>
      <c r="E58" s="248"/>
    </row>
    <row r="59" spans="1:5" ht="15" customHeight="1">
      <c r="A59" s="267">
        <v>4631</v>
      </c>
      <c r="B59" s="709" t="s">
        <v>274</v>
      </c>
      <c r="C59" s="710"/>
      <c r="D59" s="721"/>
      <c r="E59" s="248"/>
    </row>
    <row r="60" spans="1:5" ht="15" customHeight="1">
      <c r="A60" s="267">
        <v>4632</v>
      </c>
      <c r="B60" s="709" t="s">
        <v>275</v>
      </c>
      <c r="C60" s="710"/>
      <c r="D60" s="721"/>
      <c r="E60" s="248"/>
    </row>
    <row r="61" spans="1:5" ht="15" customHeight="1">
      <c r="A61" s="267">
        <v>4633</v>
      </c>
      <c r="B61" s="709" t="s">
        <v>276</v>
      </c>
      <c r="C61" s="710"/>
      <c r="D61" s="721"/>
      <c r="E61" s="248"/>
    </row>
    <row r="62" spans="1:5" ht="15" customHeight="1">
      <c r="A62" s="267">
        <v>4634</v>
      </c>
      <c r="B62" s="709" t="s">
        <v>277</v>
      </c>
      <c r="C62" s="710"/>
      <c r="D62" s="721"/>
      <c r="E62" s="248"/>
    </row>
    <row r="63" spans="1:5" ht="15" customHeight="1">
      <c r="A63" s="267">
        <v>4635</v>
      </c>
      <c r="B63" s="709" t="s">
        <v>278</v>
      </c>
      <c r="C63" s="710"/>
      <c r="D63" s="721"/>
      <c r="E63" s="248"/>
    </row>
    <row r="64" spans="1:5" ht="15" customHeight="1">
      <c r="A64" s="267">
        <v>4636</v>
      </c>
      <c r="B64" s="709" t="s">
        <v>279</v>
      </c>
      <c r="C64" s="710"/>
      <c r="D64" s="721"/>
      <c r="E64" s="248"/>
    </row>
    <row r="65" spans="1:5" ht="15" customHeight="1">
      <c r="A65" s="267">
        <v>4637</v>
      </c>
      <c r="B65" s="709" t="s">
        <v>280</v>
      </c>
      <c r="C65" s="710"/>
      <c r="D65" s="721"/>
      <c r="E65" s="248"/>
    </row>
    <row r="66" spans="1:5" ht="15" customHeight="1">
      <c r="A66" s="267">
        <v>4638</v>
      </c>
      <c r="B66" s="709" t="s">
        <v>281</v>
      </c>
      <c r="C66" s="710"/>
      <c r="D66" s="721"/>
      <c r="E66" s="248"/>
    </row>
    <row r="67" spans="1:5" ht="15" customHeight="1">
      <c r="A67" s="267">
        <v>4639</v>
      </c>
      <c r="B67" s="709" t="s">
        <v>282</v>
      </c>
      <c r="C67" s="710"/>
      <c r="D67" s="721"/>
      <c r="E67" s="248"/>
    </row>
    <row r="68" spans="1:5" ht="15" customHeight="1">
      <c r="A68" s="267">
        <v>4641</v>
      </c>
      <c r="B68" s="709" t="s">
        <v>283</v>
      </c>
      <c r="C68" s="710"/>
      <c r="D68" s="721"/>
      <c r="E68" s="248"/>
    </row>
    <row r="69" spans="1:5" ht="15" customHeight="1">
      <c r="A69" s="267">
        <v>4642</v>
      </c>
      <c r="B69" s="709" t="s">
        <v>284</v>
      </c>
      <c r="C69" s="710"/>
      <c r="D69" s="721"/>
      <c r="E69" s="248"/>
    </row>
    <row r="70" spans="1:5" ht="15" customHeight="1">
      <c r="A70" s="267">
        <v>4643</v>
      </c>
      <c r="B70" s="709" t="s">
        <v>285</v>
      </c>
      <c r="C70" s="710"/>
      <c r="D70" s="721"/>
      <c r="E70" s="248"/>
    </row>
    <row r="71" spans="1:5" ht="15" customHeight="1">
      <c r="A71" s="267">
        <v>4644</v>
      </c>
      <c r="B71" s="709" t="s">
        <v>286</v>
      </c>
      <c r="C71" s="710"/>
      <c r="D71" s="721"/>
      <c r="E71" s="248"/>
    </row>
    <row r="72" spans="1:5" ht="15" customHeight="1">
      <c r="A72" s="267">
        <v>4645</v>
      </c>
      <c r="B72" s="709" t="s">
        <v>287</v>
      </c>
      <c r="C72" s="710"/>
      <c r="D72" s="721"/>
      <c r="E72" s="248"/>
    </row>
    <row r="73" spans="1:5" ht="15" customHeight="1">
      <c r="A73" s="267">
        <v>4646</v>
      </c>
      <c r="B73" s="709" t="s">
        <v>288</v>
      </c>
      <c r="C73" s="710"/>
      <c r="D73" s="721"/>
      <c r="E73" s="248"/>
    </row>
    <row r="74" spans="1:5" ht="15" customHeight="1">
      <c r="A74" s="267">
        <v>4647</v>
      </c>
      <c r="B74" s="709" t="s">
        <v>289</v>
      </c>
      <c r="C74" s="710"/>
      <c r="D74" s="721"/>
      <c r="E74" s="248"/>
    </row>
    <row r="75" spans="1:5" ht="15" customHeight="1">
      <c r="A75" s="267">
        <v>4648</v>
      </c>
      <c r="B75" s="709" t="s">
        <v>290</v>
      </c>
      <c r="C75" s="710"/>
      <c r="D75" s="721"/>
      <c r="E75" s="248"/>
    </row>
    <row r="76" spans="1:5" ht="15" customHeight="1">
      <c r="A76" s="267">
        <v>4649</v>
      </c>
      <c r="B76" s="709" t="s">
        <v>291</v>
      </c>
      <c r="C76" s="710"/>
      <c r="D76" s="721"/>
      <c r="E76" s="248"/>
    </row>
    <row r="77" spans="1:5" ht="15" customHeight="1">
      <c r="A77" s="267">
        <v>465</v>
      </c>
      <c r="B77" s="709" t="s">
        <v>292</v>
      </c>
      <c r="C77" s="710"/>
      <c r="D77" s="721"/>
      <c r="E77" s="248"/>
    </row>
    <row r="78" spans="1:5" ht="15" customHeight="1">
      <c r="A78" s="267">
        <v>468</v>
      </c>
      <c r="B78" s="709" t="s">
        <v>309</v>
      </c>
      <c r="C78" s="710"/>
      <c r="D78" s="721"/>
      <c r="E78" s="248"/>
    </row>
    <row r="79" spans="1:5" ht="15" customHeight="1">
      <c r="A79" s="267">
        <v>4691</v>
      </c>
      <c r="B79" s="709" t="s">
        <v>293</v>
      </c>
      <c r="C79" s="710"/>
      <c r="D79" s="721"/>
      <c r="E79" s="248"/>
    </row>
    <row r="80" spans="1:5" ht="15" customHeight="1">
      <c r="A80" s="267">
        <v>4692</v>
      </c>
      <c r="B80" s="709" t="s">
        <v>294</v>
      </c>
      <c r="C80" s="710"/>
      <c r="D80" s="721"/>
      <c r="E80" s="248"/>
    </row>
    <row r="81" spans="1:5" ht="15" customHeight="1">
      <c r="A81" s="267">
        <v>4693</v>
      </c>
      <c r="B81" s="709" t="s">
        <v>295</v>
      </c>
      <c r="C81" s="710"/>
      <c r="D81" s="721"/>
      <c r="E81" s="248"/>
    </row>
    <row r="82" spans="1:5" ht="15" customHeight="1">
      <c r="A82" s="267">
        <v>4694</v>
      </c>
      <c r="B82" s="709" t="s">
        <v>296</v>
      </c>
      <c r="C82" s="710"/>
      <c r="D82" s="721"/>
      <c r="E82" s="248"/>
    </row>
    <row r="83" spans="1:5" ht="15" customHeight="1">
      <c r="A83" s="267">
        <v>4695</v>
      </c>
      <c r="B83" s="709" t="s">
        <v>297</v>
      </c>
      <c r="C83" s="710"/>
      <c r="D83" s="721"/>
      <c r="E83" s="248"/>
    </row>
    <row r="84" spans="1:5" ht="15" customHeight="1">
      <c r="A84" s="267">
        <v>4696</v>
      </c>
      <c r="B84" s="709" t="s">
        <v>298</v>
      </c>
      <c r="C84" s="710"/>
      <c r="D84" s="721"/>
      <c r="E84" s="248"/>
    </row>
    <row r="85" spans="1:5" ht="15" customHeight="1">
      <c r="A85" s="267">
        <v>4697</v>
      </c>
      <c r="B85" s="709" t="s">
        <v>299</v>
      </c>
      <c r="C85" s="710"/>
      <c r="D85" s="721"/>
      <c r="E85" s="248"/>
    </row>
    <row r="86" spans="1:5" ht="15" customHeight="1">
      <c r="A86" s="267">
        <v>4699</v>
      </c>
      <c r="B86" s="709" t="s">
        <v>300</v>
      </c>
      <c r="C86" s="710"/>
      <c r="D86" s="721"/>
      <c r="E86" s="248"/>
    </row>
    <row r="87" spans="1:5" ht="15" customHeight="1">
      <c r="A87" s="267">
        <v>471</v>
      </c>
      <c r="B87" s="709" t="s">
        <v>259</v>
      </c>
      <c r="C87" s="710"/>
      <c r="D87" s="721"/>
      <c r="E87" s="248"/>
    </row>
    <row r="88" spans="1:5" ht="15" customHeight="1">
      <c r="A88" s="270">
        <v>4741</v>
      </c>
      <c r="B88" s="150" t="s">
        <v>348</v>
      </c>
      <c r="C88" s="1" t="s">
        <v>349</v>
      </c>
      <c r="D88" s="1"/>
      <c r="E88" s="248"/>
    </row>
    <row r="89" spans="1:5" ht="15" customHeight="1">
      <c r="A89" s="270">
        <v>4742</v>
      </c>
      <c r="B89" s="150" t="s">
        <v>333</v>
      </c>
      <c r="C89" s="1" t="s">
        <v>349</v>
      </c>
      <c r="D89" s="1"/>
      <c r="E89" s="248"/>
    </row>
    <row r="90" spans="1:5" ht="15" customHeight="1">
      <c r="A90" s="270">
        <v>4743</v>
      </c>
      <c r="B90" s="150" t="s">
        <v>334</v>
      </c>
      <c r="C90" s="1" t="s">
        <v>349</v>
      </c>
      <c r="D90" s="1"/>
      <c r="E90" s="248"/>
    </row>
    <row r="91" spans="1:5" ht="15" customHeight="1">
      <c r="A91" s="270">
        <v>4744</v>
      </c>
      <c r="B91" s="150" t="s">
        <v>335</v>
      </c>
      <c r="C91" s="1" t="s">
        <v>349</v>
      </c>
      <c r="D91" s="1"/>
      <c r="E91" s="248"/>
    </row>
    <row r="92" spans="1:5" ht="15" customHeight="1">
      <c r="A92" s="270">
        <v>4745</v>
      </c>
      <c r="B92" s="150" t="s">
        <v>336</v>
      </c>
      <c r="C92" s="1" t="s">
        <v>349</v>
      </c>
      <c r="D92" s="1"/>
      <c r="E92" s="248"/>
    </row>
    <row r="93" spans="1:5" ht="15" customHeight="1">
      <c r="A93" s="270">
        <v>4746</v>
      </c>
      <c r="B93" s="150" t="s">
        <v>337</v>
      </c>
      <c r="C93" s="1" t="s">
        <v>349</v>
      </c>
      <c r="D93" s="1"/>
      <c r="E93" s="248"/>
    </row>
    <row r="94" spans="1:5" ht="15" customHeight="1">
      <c r="A94" s="270">
        <v>4747</v>
      </c>
      <c r="B94" s="150" t="s">
        <v>338</v>
      </c>
      <c r="C94" s="1" t="s">
        <v>349</v>
      </c>
      <c r="D94" s="1"/>
      <c r="E94" s="248"/>
    </row>
    <row r="95" spans="1:5" ht="15" customHeight="1">
      <c r="A95" s="270">
        <v>4748</v>
      </c>
      <c r="B95" s="150" t="s">
        <v>339</v>
      </c>
      <c r="C95" s="1" t="s">
        <v>349</v>
      </c>
      <c r="D95" s="1"/>
      <c r="E95" s="248"/>
    </row>
    <row r="96" spans="1:5" ht="15" customHeight="1">
      <c r="A96" s="270">
        <v>4749</v>
      </c>
      <c r="B96" s="150" t="s">
        <v>350</v>
      </c>
      <c r="C96" s="1"/>
      <c r="D96" s="1"/>
      <c r="E96" s="248"/>
    </row>
    <row r="97" spans="1:5" ht="15" customHeight="1">
      <c r="A97" s="270">
        <v>4750</v>
      </c>
      <c r="B97" s="150" t="s">
        <v>340</v>
      </c>
      <c r="C97" s="1" t="s">
        <v>349</v>
      </c>
      <c r="D97" s="1"/>
      <c r="E97" s="248"/>
    </row>
    <row r="98" spans="1:5" ht="15" customHeight="1">
      <c r="A98" s="270">
        <v>4751</v>
      </c>
      <c r="B98" s="150" t="s">
        <v>341</v>
      </c>
      <c r="C98" s="1" t="s">
        <v>349</v>
      </c>
      <c r="D98" s="1"/>
      <c r="E98" s="248"/>
    </row>
    <row r="99" spans="1:5" ht="15" customHeight="1">
      <c r="A99" s="270">
        <v>4752</v>
      </c>
      <c r="B99" s="150" t="s">
        <v>342</v>
      </c>
      <c r="C99" s="1" t="s">
        <v>349</v>
      </c>
      <c r="D99" s="1"/>
      <c r="E99" s="248"/>
    </row>
    <row r="100" spans="1:5" ht="15" customHeight="1">
      <c r="A100" s="270">
        <v>4753</v>
      </c>
      <c r="B100" s="150" t="s">
        <v>343</v>
      </c>
      <c r="C100" s="1" t="s">
        <v>349</v>
      </c>
      <c r="D100" s="1"/>
      <c r="E100" s="248"/>
    </row>
    <row r="101" spans="1:5" ht="15" customHeight="1">
      <c r="A101" s="270">
        <v>4754</v>
      </c>
      <c r="B101" s="150" t="s">
        <v>344</v>
      </c>
      <c r="C101" s="1" t="s">
        <v>349</v>
      </c>
      <c r="D101" s="1"/>
      <c r="E101" s="248"/>
    </row>
    <row r="102" spans="1:5" ht="15" customHeight="1">
      <c r="A102" s="270">
        <v>4755</v>
      </c>
      <c r="B102" s="150" t="s">
        <v>345</v>
      </c>
      <c r="C102" s="1" t="s">
        <v>349</v>
      </c>
      <c r="D102" s="1"/>
      <c r="E102" s="248"/>
    </row>
    <row r="103" spans="1:5" ht="15" customHeight="1">
      <c r="A103" s="270">
        <v>4756</v>
      </c>
      <c r="B103" s="150" t="s">
        <v>346</v>
      </c>
      <c r="C103" s="1" t="s">
        <v>349</v>
      </c>
      <c r="D103" s="1"/>
      <c r="E103" s="248"/>
    </row>
    <row r="104" spans="1:5" ht="15" customHeight="1">
      <c r="A104" s="270">
        <v>4757</v>
      </c>
      <c r="B104" s="150" t="s">
        <v>347</v>
      </c>
      <c r="C104" s="1" t="s">
        <v>349</v>
      </c>
      <c r="D104" s="1"/>
      <c r="E104" s="248"/>
    </row>
    <row r="105" spans="1:5" ht="15" customHeight="1">
      <c r="A105" s="201">
        <v>4758</v>
      </c>
      <c r="B105" s="150" t="s">
        <v>351</v>
      </c>
      <c r="C105" s="1" t="s">
        <v>349</v>
      </c>
      <c r="D105" s="147"/>
      <c r="E105" s="248"/>
    </row>
    <row r="106" spans="1:5" ht="15" customHeight="1">
      <c r="A106" s="201">
        <v>4759</v>
      </c>
      <c r="B106" s="150" t="s">
        <v>352</v>
      </c>
      <c r="C106" s="1" t="s">
        <v>349</v>
      </c>
      <c r="D106" s="147"/>
      <c r="E106" s="248"/>
    </row>
    <row r="107" spans="1:5" ht="15" customHeight="1">
      <c r="A107" s="267">
        <v>476</v>
      </c>
      <c r="B107" s="709" t="s">
        <v>255</v>
      </c>
      <c r="C107" s="710"/>
      <c r="D107" s="721"/>
      <c r="E107" s="248"/>
    </row>
    <row r="108" spans="1:5" ht="15" customHeight="1">
      <c r="A108" s="267">
        <v>477</v>
      </c>
      <c r="B108" s="709" t="s">
        <v>256</v>
      </c>
      <c r="C108" s="710"/>
      <c r="D108" s="721"/>
      <c r="E108" s="248"/>
    </row>
    <row r="109" spans="1:5" ht="15" customHeight="1">
      <c r="A109" s="267">
        <v>478</v>
      </c>
      <c r="B109" s="150" t="s">
        <v>257</v>
      </c>
      <c r="C109" s="115"/>
      <c r="D109" s="147"/>
      <c r="E109" s="248"/>
    </row>
    <row r="110" spans="1:5" ht="7.5" customHeight="1" thickBot="1">
      <c r="A110" s="268"/>
      <c r="B110" s="719"/>
      <c r="C110" s="720"/>
      <c r="D110" s="725"/>
      <c r="E110" s="260"/>
    </row>
    <row r="111" spans="1:5" ht="19.5" customHeight="1" thickTop="1">
      <c r="A111" s="239"/>
      <c r="B111" s="1"/>
      <c r="C111" s="1"/>
      <c r="D111" s="250" t="s">
        <v>301</v>
      </c>
      <c r="E111" s="255">
        <f>SUM(E36:E110)</f>
        <v>0</v>
      </c>
    </row>
    <row r="112" spans="1:5" ht="15.75" customHeight="1" thickBot="1">
      <c r="A112" s="243"/>
      <c r="B112" s="15"/>
      <c r="C112" s="15"/>
      <c r="D112" s="262" t="s">
        <v>302</v>
      </c>
      <c r="E112" s="263">
        <f>ROUND(E111/1000,1)</f>
        <v>0</v>
      </c>
    </row>
    <row r="113" spans="1:5" ht="15.75" customHeight="1" thickBot="1">
      <c r="A113" s="1"/>
      <c r="B113" s="1"/>
      <c r="C113" s="1"/>
      <c r="D113" s="250"/>
      <c r="E113" s="257"/>
    </row>
    <row r="114" spans="1:5" ht="18.75" customHeight="1">
      <c r="A114" s="258"/>
      <c r="B114" s="113"/>
      <c r="C114" s="113"/>
      <c r="D114" s="259" t="s">
        <v>357</v>
      </c>
      <c r="E114" s="264">
        <f>E15+E29+E111</f>
        <v>0</v>
      </c>
    </row>
    <row r="115" spans="1:5" ht="15.75" customHeight="1">
      <c r="A115" s="239"/>
      <c r="B115" s="1"/>
      <c r="C115" s="1"/>
      <c r="D115" s="240" t="s">
        <v>302</v>
      </c>
      <c r="E115" s="256">
        <f>ROUND(E114/1000,0)</f>
        <v>0</v>
      </c>
    </row>
    <row r="116" spans="1:5" ht="4.5" customHeight="1" thickBot="1">
      <c r="A116" s="243"/>
      <c r="B116" s="15"/>
      <c r="C116" s="15"/>
      <c r="D116" s="15"/>
      <c r="E116" s="244"/>
    </row>
    <row r="118" spans="1:4" ht="12.75">
      <c r="A118" t="s">
        <v>303</v>
      </c>
      <c r="B118" s="739" t="s">
        <v>359</v>
      </c>
      <c r="C118" s="739"/>
      <c r="D118" s="739"/>
    </row>
    <row r="119" spans="1:5" ht="56.25" customHeight="1">
      <c r="A119" s="718" t="s">
        <v>307</v>
      </c>
      <c r="B119" s="718"/>
      <c r="C119" s="718"/>
      <c r="D119" s="718" t="s">
        <v>308</v>
      </c>
      <c r="E119" s="718"/>
    </row>
    <row r="120" spans="1:5" ht="12.75">
      <c r="A120" s="718" t="s">
        <v>306</v>
      </c>
      <c r="B120" s="718"/>
      <c r="C120" s="718"/>
      <c r="D120" s="718" t="s">
        <v>305</v>
      </c>
      <c r="E120" s="718"/>
    </row>
  </sheetData>
  <mergeCells count="85">
    <mergeCell ref="B54:D54"/>
    <mergeCell ref="B55:D55"/>
    <mergeCell ref="B56:D56"/>
    <mergeCell ref="B46:D46"/>
    <mergeCell ref="B47:D47"/>
    <mergeCell ref="B48:D48"/>
    <mergeCell ref="B53:D53"/>
    <mergeCell ref="B118:D118"/>
    <mergeCell ref="B37:D37"/>
    <mergeCell ref="B38:D38"/>
    <mergeCell ref="B39:D39"/>
    <mergeCell ref="B40:D40"/>
    <mergeCell ref="B41:D41"/>
    <mergeCell ref="B51:D51"/>
    <mergeCell ref="B50:D50"/>
    <mergeCell ref="B49:D49"/>
    <mergeCell ref="B87:D87"/>
    <mergeCell ref="A7:E7"/>
    <mergeCell ref="B11:D11"/>
    <mergeCell ref="B12:D12"/>
    <mergeCell ref="B14:D14"/>
    <mergeCell ref="A8:A9"/>
    <mergeCell ref="B8:D9"/>
    <mergeCell ref="B10:D10"/>
    <mergeCell ref="A119:C119"/>
    <mergeCell ref="D119:E119"/>
    <mergeCell ref="A120:C120"/>
    <mergeCell ref="D120:E120"/>
    <mergeCell ref="B107:D107"/>
    <mergeCell ref="B108:D108"/>
    <mergeCell ref="B110:D110"/>
    <mergeCell ref="B83:D83"/>
    <mergeCell ref="B84:D84"/>
    <mergeCell ref="B85:D85"/>
    <mergeCell ref="B86:D86"/>
    <mergeCell ref="B79:D79"/>
    <mergeCell ref="B80:D80"/>
    <mergeCell ref="B81:D81"/>
    <mergeCell ref="B82:D82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7:D57"/>
    <mergeCell ref="B58:D58"/>
    <mergeCell ref="B35:D35"/>
    <mergeCell ref="B33:D34"/>
    <mergeCell ref="B52:D52"/>
    <mergeCell ref="B42:D42"/>
    <mergeCell ref="B43:D43"/>
    <mergeCell ref="B44:D44"/>
    <mergeCell ref="B45:D45"/>
    <mergeCell ref="B36:D36"/>
    <mergeCell ref="A32:E32"/>
    <mergeCell ref="A33:A34"/>
    <mergeCell ref="B26:D26"/>
    <mergeCell ref="B28:D28"/>
    <mergeCell ref="B22:D22"/>
    <mergeCell ref="B23:D23"/>
    <mergeCell ref="B24:D24"/>
    <mergeCell ref="B25:D25"/>
    <mergeCell ref="B21:D21"/>
    <mergeCell ref="A18:E18"/>
    <mergeCell ref="A19:A20"/>
    <mergeCell ref="B19:D20"/>
    <mergeCell ref="A2:E2"/>
    <mergeCell ref="A3:E3"/>
    <mergeCell ref="A4:E4"/>
    <mergeCell ref="B6:C6"/>
  </mergeCells>
  <printOptions/>
  <pageMargins left="0.7874015748031497" right="0.7874015748031497" top="0.58" bottom="0.46" header="0.5118110236220472" footer="0.5118110236220472"/>
  <pageSetup blackAndWhite="1" horizontalDpi="300" verticalDpi="300" orientation="portrait" paperSize="9" scale="94" r:id="rId2"/>
  <headerFooter alignWithMargins="0">
    <oddFooter>&amp;C&amp;P. oldal</oddFooter>
  </headerFooter>
  <rowBreaks count="1" manualBreakCount="1">
    <brk id="4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15" sqref="D15"/>
    </sheetView>
  </sheetViews>
  <sheetFormatPr defaultColWidth="9.00390625" defaultRowHeight="12.75"/>
  <cols>
    <col min="1" max="1" width="7.875" style="0" customWidth="1"/>
    <col min="2" max="2" width="13.875" style="0" customWidth="1"/>
    <col min="3" max="3" width="14.00390625" style="0" customWidth="1"/>
    <col min="4" max="7" width="13.75390625" style="0" customWidth="1"/>
  </cols>
  <sheetData>
    <row r="1" ht="15">
      <c r="G1" s="455" t="s">
        <v>460</v>
      </c>
    </row>
    <row r="2" spans="1:7" ht="27">
      <c r="A2" s="746" t="s">
        <v>459</v>
      </c>
      <c r="B2" s="746"/>
      <c r="C2" s="746"/>
      <c r="D2" s="746"/>
      <c r="E2" s="746"/>
      <c r="F2" s="746"/>
      <c r="G2" s="746"/>
    </row>
    <row r="3" spans="1:7" ht="26.25" customHeight="1">
      <c r="A3" s="747" t="s">
        <v>238</v>
      </c>
      <c r="B3" s="747"/>
      <c r="C3" s="747"/>
      <c r="D3" s="747"/>
      <c r="E3" s="747"/>
      <c r="F3" s="747"/>
      <c r="G3" s="747"/>
    </row>
    <row r="4" spans="1:7" ht="35.25" customHeight="1">
      <c r="A4" s="748">
        <f>MLE!C5</f>
        <v>0</v>
      </c>
      <c r="B4" s="748"/>
      <c r="C4" s="748"/>
      <c r="D4" s="748"/>
      <c r="E4" s="748"/>
      <c r="F4" s="748"/>
      <c r="G4" s="748"/>
    </row>
    <row r="5" spans="1:7" s="282" customFormat="1" ht="15.75">
      <c r="A5" s="315"/>
      <c r="B5" s="315"/>
      <c r="C5" s="316">
        <f>MLE!F2</f>
        <v>2004</v>
      </c>
      <c r="D5" s="235" t="s">
        <v>243</v>
      </c>
      <c r="E5" s="315"/>
      <c r="F5" s="315"/>
      <c r="G5" s="315"/>
    </row>
    <row r="6" spans="1:7" s="63" customFormat="1" ht="23.25" customHeight="1">
      <c r="A6" s="313" t="s">
        <v>239</v>
      </c>
      <c r="B6" s="751">
        <f>MLE!F10</f>
        <v>38352</v>
      </c>
      <c r="C6" s="751"/>
      <c r="E6" s="312"/>
      <c r="F6" s="312"/>
      <c r="G6" s="312"/>
    </row>
    <row r="7" ht="13.5" thickBot="1">
      <c r="G7" s="55" t="s">
        <v>360</v>
      </c>
    </row>
    <row r="8" spans="1:7" s="285" customFormat="1" ht="30" customHeight="1" thickBot="1">
      <c r="A8" s="754" t="s">
        <v>361</v>
      </c>
      <c r="B8" s="755"/>
      <c r="C8" s="283" t="s">
        <v>362</v>
      </c>
      <c r="D8" s="283" t="s">
        <v>363</v>
      </c>
      <c r="E8" s="283" t="s">
        <v>364</v>
      </c>
      <c r="F8" s="283" t="s">
        <v>365</v>
      </c>
      <c r="G8" s="284" t="s">
        <v>366</v>
      </c>
    </row>
    <row r="9" spans="1:7" s="71" customFormat="1" ht="30" customHeight="1" thickTop="1">
      <c r="A9" s="740" t="s">
        <v>4</v>
      </c>
      <c r="B9" s="741"/>
      <c r="C9" s="294">
        <f>MLM!D24</f>
        <v>0</v>
      </c>
      <c r="D9" s="297" t="str">
        <f>IF(G9&gt;C9,G9-C9,"-")</f>
        <v>-</v>
      </c>
      <c r="E9" s="297" t="str">
        <f aca="true" t="shared" si="0" ref="E9:E14">IF(G9&lt;C9,C9-G9,"-")</f>
        <v>-</v>
      </c>
      <c r="F9" s="300"/>
      <c r="G9" s="286">
        <f>MLM!F24</f>
        <v>0</v>
      </c>
    </row>
    <row r="10" spans="1:7" s="71" customFormat="1" ht="30" customHeight="1">
      <c r="A10" s="742" t="s">
        <v>367</v>
      </c>
      <c r="B10" s="743"/>
      <c r="C10" s="295">
        <f>MLM!D26</f>
        <v>0</v>
      </c>
      <c r="D10" s="297" t="str">
        <f>IF(G10&gt;C10,G10-C10,"-")</f>
        <v>-</v>
      </c>
      <c r="E10" s="297" t="str">
        <f t="shared" si="0"/>
        <v>-</v>
      </c>
      <c r="F10" s="301"/>
      <c r="G10" s="287">
        <f>MLM!F26</f>
        <v>0</v>
      </c>
    </row>
    <row r="11" spans="1:7" s="71" customFormat="1" ht="30" customHeight="1">
      <c r="A11" s="744" t="s">
        <v>6</v>
      </c>
      <c r="B11" s="745"/>
      <c r="C11" s="295">
        <f>MLM!D27</f>
        <v>0</v>
      </c>
      <c r="D11" s="297" t="str">
        <f>IF(G11&gt;C11,G11-C11,"-")</f>
        <v>-</v>
      </c>
      <c r="E11" s="297" t="str">
        <f t="shared" si="0"/>
        <v>-</v>
      </c>
      <c r="F11" s="301"/>
      <c r="G11" s="287">
        <f>MLM!F27</f>
        <v>0</v>
      </c>
    </row>
    <row r="12" spans="1:7" s="71" customFormat="1" ht="30" customHeight="1">
      <c r="A12" s="744" t="s">
        <v>7</v>
      </c>
      <c r="B12" s="745"/>
      <c r="C12" s="295">
        <f>MLM!D28</f>
        <v>0</v>
      </c>
      <c r="D12" s="297" t="str">
        <f>IF(G12&gt;C12,G12-C12-F12,"-")</f>
        <v>-</v>
      </c>
      <c r="E12" s="297" t="str">
        <f>IF(G12&lt;C12,C12-G12+F12,"-")</f>
        <v>-</v>
      </c>
      <c r="F12" s="298">
        <f>C15</f>
        <v>0</v>
      </c>
      <c r="G12" s="287">
        <f>MLM!F28</f>
        <v>0</v>
      </c>
    </row>
    <row r="13" spans="1:7" s="71" customFormat="1" ht="30" customHeight="1">
      <c r="A13" s="744" t="s">
        <v>45</v>
      </c>
      <c r="B13" s="745"/>
      <c r="C13" s="295">
        <f>MLM!D29</f>
        <v>0</v>
      </c>
      <c r="D13" s="297" t="str">
        <f>IF(G13&gt;C13,G13-C13,"-")</f>
        <v>-</v>
      </c>
      <c r="E13" s="297" t="str">
        <f t="shared" si="0"/>
        <v>-</v>
      </c>
      <c r="F13" s="301"/>
      <c r="G13" s="287">
        <f>MLM!F29</f>
        <v>0</v>
      </c>
    </row>
    <row r="14" spans="1:7" s="71" customFormat="1" ht="30" customHeight="1">
      <c r="A14" s="744" t="s">
        <v>8</v>
      </c>
      <c r="B14" s="745"/>
      <c r="C14" s="295">
        <f>MLM!D30</f>
        <v>0</v>
      </c>
      <c r="D14" s="297" t="str">
        <f>IF(G14&gt;C14,G14-C14,"-")</f>
        <v>-</v>
      </c>
      <c r="E14" s="297" t="str">
        <f t="shared" si="0"/>
        <v>-</v>
      </c>
      <c r="F14" s="301"/>
      <c r="G14" s="287">
        <f>MLM!F30</f>
        <v>0</v>
      </c>
    </row>
    <row r="15" spans="1:7" s="71" customFormat="1" ht="30" customHeight="1" thickBot="1">
      <c r="A15" s="752" t="s">
        <v>9</v>
      </c>
      <c r="B15" s="753"/>
      <c r="C15" s="296">
        <f>MLM!D31</f>
        <v>0</v>
      </c>
      <c r="D15" s="299" t="str">
        <f>IF(G15&gt;C15,G15,"-")</f>
        <v>-</v>
      </c>
      <c r="E15" s="441" t="str">
        <f>IF(G15&lt;C15,-1*G15,"-")</f>
        <v>-</v>
      </c>
      <c r="F15" s="299">
        <f>C15*(-1)</f>
        <v>0</v>
      </c>
      <c r="G15" s="288">
        <f>MLM!F31</f>
        <v>0</v>
      </c>
    </row>
    <row r="16" spans="3:7" s="71" customFormat="1" ht="13.5" thickBot="1">
      <c r="C16" s="289"/>
      <c r="D16" s="289"/>
      <c r="E16" s="289"/>
      <c r="F16" s="289"/>
      <c r="G16" s="289"/>
    </row>
    <row r="17" spans="1:7" s="292" customFormat="1" ht="30" customHeight="1" thickBot="1">
      <c r="A17" s="749" t="s">
        <v>42</v>
      </c>
      <c r="B17" s="750"/>
      <c r="C17" s="290">
        <f>SUM(C9:C15)</f>
        <v>0</v>
      </c>
      <c r="D17" s="290">
        <f>SUM(D9:D15)</f>
        <v>0</v>
      </c>
      <c r="E17" s="290">
        <f>SUM(E9:E15)</f>
        <v>0</v>
      </c>
      <c r="F17" s="290">
        <f>SUM(F9:F15)</f>
        <v>0</v>
      </c>
      <c r="G17" s="291">
        <f>C17+D17-E17+F17</f>
        <v>0</v>
      </c>
    </row>
    <row r="19" spans="3:7" ht="12.75">
      <c r="C19" s="302">
        <f>IF(C17=MLM!D23,"","hibás !")</f>
      </c>
      <c r="D19" s="302"/>
      <c r="E19" s="302"/>
      <c r="F19" s="302"/>
      <c r="G19" s="302">
        <f>IF(G17=MLM!F23,"","hibás !")</f>
      </c>
    </row>
    <row r="20" spans="1:2" ht="12.75">
      <c r="A20" s="293"/>
      <c r="B20" s="293"/>
    </row>
    <row r="21" spans="1:2" ht="12.75">
      <c r="A21" s="293"/>
      <c r="B21" s="293"/>
    </row>
  </sheetData>
  <mergeCells count="13">
    <mergeCell ref="A17:B17"/>
    <mergeCell ref="B6:C6"/>
    <mergeCell ref="A12:B12"/>
    <mergeCell ref="A13:B13"/>
    <mergeCell ref="A14:B14"/>
    <mergeCell ref="A15:B15"/>
    <mergeCell ref="A8:B8"/>
    <mergeCell ref="A9:B9"/>
    <mergeCell ref="A10:B10"/>
    <mergeCell ref="A11:B11"/>
    <mergeCell ref="A2:G2"/>
    <mergeCell ref="A3:G3"/>
    <mergeCell ref="A4:G4"/>
  </mergeCells>
  <printOptions/>
  <pageMargins left="0.7874015748031497" right="0.2755905511811024" top="0.984251968503937" bottom="0.984251968503937" header="0.4330708661417323" footer="0.511811023622047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22" sqref="D22"/>
    </sheetView>
  </sheetViews>
  <sheetFormatPr defaultColWidth="9.125" defaultRowHeight="12.75"/>
  <cols>
    <col min="1" max="1" width="2.875" style="0" customWidth="1"/>
    <col min="2" max="2" width="6.625" style="0" customWidth="1"/>
    <col min="3" max="3" width="44.00390625" style="0" customWidth="1"/>
    <col min="4" max="4" width="14.00390625" style="102" customWidth="1"/>
    <col min="5" max="5" width="3.125" style="102" customWidth="1"/>
    <col min="6" max="6" width="14.00390625" style="102" customWidth="1"/>
    <col min="7" max="7" width="13.25390625" style="100" customWidth="1"/>
  </cols>
  <sheetData>
    <row r="1" ht="15">
      <c r="F1" s="105" t="s">
        <v>458</v>
      </c>
    </row>
    <row r="2" spans="1:7" s="95" customFormat="1" ht="27" customHeight="1">
      <c r="A2" s="756" t="s">
        <v>457</v>
      </c>
      <c r="B2" s="756"/>
      <c r="C2" s="756"/>
      <c r="D2" s="756"/>
      <c r="E2" s="756"/>
      <c r="F2" s="756"/>
      <c r="G2" s="94"/>
    </row>
    <row r="3" spans="1:7" s="95" customFormat="1" ht="14.25" customHeight="1">
      <c r="A3" s="93"/>
      <c r="B3" s="93"/>
      <c r="C3" s="93"/>
      <c r="D3" s="93"/>
      <c r="E3" s="93"/>
      <c r="F3" s="93"/>
      <c r="G3" s="94"/>
    </row>
    <row r="4" spans="3:7" s="96" customFormat="1" ht="16.5" customHeight="1">
      <c r="C4" s="757">
        <f>MLE!C5</f>
        <v>0</v>
      </c>
      <c r="D4" s="97" t="s">
        <v>128</v>
      </c>
      <c r="E4" s="97"/>
      <c r="F4" s="97" t="s">
        <v>129</v>
      </c>
      <c r="G4" s="98"/>
    </row>
    <row r="5" spans="3:6" ht="11.25" customHeight="1">
      <c r="C5" s="757"/>
      <c r="D5" s="190">
        <f>MLE!D10</f>
        <v>37986</v>
      </c>
      <c r="E5" s="99"/>
      <c r="F5" s="190">
        <f>MLE!F10</f>
        <v>38352</v>
      </c>
    </row>
    <row r="6" s="101" customFormat="1" ht="1.5" customHeight="1">
      <c r="G6" s="102"/>
    </row>
    <row r="7" s="101" customFormat="1" ht="3" customHeight="1">
      <c r="G7" s="102"/>
    </row>
    <row r="8" spans="2:7" s="103" customFormat="1" ht="15.75">
      <c r="B8" s="104" t="s">
        <v>130</v>
      </c>
      <c r="D8" s="105"/>
      <c r="E8" s="105"/>
      <c r="F8" s="105"/>
      <c r="G8" s="106"/>
    </row>
    <row r="9" spans="3:6" ht="19.5" customHeight="1">
      <c r="C9" s="107" t="s">
        <v>131</v>
      </c>
      <c r="D9" s="102" t="e">
        <f>Mérleg!D10/Mérleg!D24</f>
        <v>#DIV/0!</v>
      </c>
      <c r="F9" s="102" t="e">
        <f>Mérleg!F10/Mérleg!F24</f>
        <v>#DIV/0!</v>
      </c>
    </row>
    <row r="10" ht="19.5" customHeight="1">
      <c r="C10" s="108" t="s">
        <v>132</v>
      </c>
    </row>
    <row r="12" spans="1:3" ht="15.75">
      <c r="A12" s="103"/>
      <c r="B12" s="104" t="s">
        <v>133</v>
      </c>
      <c r="C12" s="103"/>
    </row>
    <row r="13" spans="3:6" ht="19.5" customHeight="1">
      <c r="C13" s="107" t="s">
        <v>134</v>
      </c>
      <c r="D13" s="102" t="e">
        <f>(Mérleg!D17+Mérleg!D22)/Mérleg!D24</f>
        <v>#DIV/0!</v>
      </c>
      <c r="F13" s="102" t="e">
        <f>(Mérleg!F17+Mérleg!F22)/Mérleg!F24</f>
        <v>#DIV/0!</v>
      </c>
    </row>
    <row r="14" ht="19.5" customHeight="1">
      <c r="C14" s="108" t="s">
        <v>132</v>
      </c>
    </row>
    <row r="16" spans="1:3" ht="15.75">
      <c r="A16" s="103"/>
      <c r="B16" s="104" t="s">
        <v>135</v>
      </c>
      <c r="C16" s="103"/>
    </row>
    <row r="17" spans="3:6" ht="19.5" customHeight="1">
      <c r="C17" s="107" t="s">
        <v>42</v>
      </c>
      <c r="D17" s="102" t="e">
        <f>Mérleg!D43/Mérleg!D59</f>
        <v>#DIV/0!</v>
      </c>
      <c r="F17" s="102" t="e">
        <f>Mérleg!F43/Mérleg!F59</f>
        <v>#DIV/0!</v>
      </c>
    </row>
    <row r="18" ht="19.5" customHeight="1">
      <c r="C18" s="108" t="s">
        <v>136</v>
      </c>
    </row>
    <row r="20" spans="1:3" ht="15.75">
      <c r="A20" s="103"/>
      <c r="B20" s="104" t="s">
        <v>137</v>
      </c>
      <c r="C20" s="103"/>
    </row>
    <row r="21" spans="1:3" ht="15.75">
      <c r="A21" s="103"/>
      <c r="B21" s="104" t="s">
        <v>138</v>
      </c>
      <c r="C21" s="103"/>
    </row>
    <row r="22" spans="3:6" ht="19.5" customHeight="1">
      <c r="C22" s="107" t="s">
        <v>139</v>
      </c>
      <c r="D22" s="102" t="e">
        <f>Mérleg!D51/Mérleg!D43</f>
        <v>#DIV/0!</v>
      </c>
      <c r="F22" s="102" t="e">
        <f>Mérleg!F51/Mérleg!F43</f>
        <v>#DIV/0!</v>
      </c>
    </row>
    <row r="23" ht="19.5" customHeight="1">
      <c r="C23" s="108" t="s">
        <v>42</v>
      </c>
    </row>
    <row r="25" spans="1:3" ht="15.75">
      <c r="A25" s="103"/>
      <c r="B25" s="104" t="s">
        <v>140</v>
      </c>
      <c r="C25" s="103"/>
    </row>
    <row r="26" spans="3:6" ht="19.5" customHeight="1">
      <c r="C26" s="107" t="s">
        <v>141</v>
      </c>
      <c r="D26" s="102" t="e">
        <f>Mérleg!D53/Mérleg!D59</f>
        <v>#DIV/0!</v>
      </c>
      <c r="F26" s="102" t="e">
        <f>Mérleg!F53/Mérleg!F59</f>
        <v>#DIV/0!</v>
      </c>
    </row>
    <row r="27" ht="19.5" customHeight="1">
      <c r="C27" s="108" t="s">
        <v>142</v>
      </c>
    </row>
    <row r="29" spans="1:3" ht="15.75">
      <c r="A29" s="103"/>
      <c r="B29" s="104" t="s">
        <v>143</v>
      </c>
      <c r="C29" s="103"/>
    </row>
    <row r="30" spans="3:6" ht="18.75" customHeight="1">
      <c r="C30" s="107" t="s">
        <v>144</v>
      </c>
      <c r="D30" s="102" t="e">
        <f>Mérleg!D43/Mérleg!D10</f>
        <v>#DIV/0!</v>
      </c>
      <c r="F30" s="102" t="e">
        <f>Mérleg!F43/Mérleg!F10</f>
        <v>#DIV/0!</v>
      </c>
    </row>
    <row r="31" ht="18.75" customHeight="1">
      <c r="C31" s="108" t="s">
        <v>23</v>
      </c>
    </row>
    <row r="33" spans="1:3" ht="15.75">
      <c r="A33" s="103"/>
      <c r="B33" s="104" t="s">
        <v>145</v>
      </c>
      <c r="C33" s="103"/>
    </row>
    <row r="34" spans="3:6" ht="19.5" customHeight="1">
      <c r="C34" s="107" t="s">
        <v>146</v>
      </c>
      <c r="D34" s="102" t="e">
        <f>(Mérleg!D17-Mérleg!D56)/Mérleg!D43</f>
        <v>#DIV/0!</v>
      </c>
      <c r="F34" s="102" t="e">
        <f>(Mérleg!F17-Mérleg!F56)/Mérleg!F43</f>
        <v>#DIV/0!</v>
      </c>
    </row>
    <row r="35" ht="19.5" customHeight="1">
      <c r="C35" s="108" t="s">
        <v>42</v>
      </c>
    </row>
    <row r="37" spans="1:3" ht="15.75">
      <c r="A37" s="103"/>
      <c r="B37" s="104" t="s">
        <v>147</v>
      </c>
      <c r="C37" s="103"/>
    </row>
    <row r="38" spans="3:6" ht="19.5" customHeight="1">
      <c r="C38" s="107" t="s">
        <v>148</v>
      </c>
      <c r="D38" s="102" t="e">
        <f>Mérleg!D17/Mérleg!D56</f>
        <v>#DIV/0!</v>
      </c>
      <c r="F38" s="102" t="e">
        <f>Mérleg!F17/Mérleg!F56</f>
        <v>#DIV/0!</v>
      </c>
    </row>
    <row r="39" ht="19.5" customHeight="1">
      <c r="C39" s="108" t="s">
        <v>54</v>
      </c>
    </row>
    <row r="41" spans="1:3" ht="15.75">
      <c r="A41" s="103"/>
      <c r="B41" s="104" t="s">
        <v>149</v>
      </c>
      <c r="C41" s="103"/>
    </row>
    <row r="42" spans="3:6" ht="19.5" customHeight="1">
      <c r="C42" s="107" t="s">
        <v>150</v>
      </c>
      <c r="D42" s="102" t="e">
        <f>Erkimu!D19/Erkimu!D10</f>
        <v>#DIV/0!</v>
      </c>
      <c r="F42" s="102" t="e">
        <f>Erkimu!F19/Erkimu!F10</f>
        <v>#DIV/0!</v>
      </c>
    </row>
    <row r="43" ht="19.5" customHeight="1">
      <c r="C43" s="108" t="s">
        <v>151</v>
      </c>
    </row>
    <row r="45" spans="1:3" ht="15.75">
      <c r="A45" s="103"/>
      <c r="B45" s="104" t="s">
        <v>152</v>
      </c>
      <c r="C45" s="103"/>
    </row>
    <row r="46" spans="3:6" ht="19.5" customHeight="1">
      <c r="C46" s="107" t="s">
        <v>153</v>
      </c>
      <c r="D46" s="102" t="e">
        <f>(Erkimu!D27/(Erkimu!D10+Erkimu!D12+Erkimu!D20+Erkimu!D24))</f>
        <v>#DIV/0!</v>
      </c>
      <c r="F46" s="102" t="e">
        <f>(Erkimu!F27/(Erkimu!F10+Erkimu!F12+Erkimu!F20+Erkimu!F24))</f>
        <v>#DIV/0!</v>
      </c>
    </row>
    <row r="47" ht="19.5" customHeight="1">
      <c r="C47" s="108" t="s">
        <v>154</v>
      </c>
    </row>
    <row r="49" spans="2:3" ht="15.75">
      <c r="B49" s="104" t="s">
        <v>155</v>
      </c>
      <c r="C49" s="103"/>
    </row>
    <row r="50" spans="3:6" ht="12.75">
      <c r="C50" s="107" t="s">
        <v>156</v>
      </c>
      <c r="D50" s="102" t="e">
        <f>Erkimu!D27/Mérleg!D24</f>
        <v>#DIV/0!</v>
      </c>
      <c r="F50" s="102" t="e">
        <f>Erkimu!F27/Mérleg!F24</f>
        <v>#DIV/0!</v>
      </c>
    </row>
    <row r="51" ht="12.75">
      <c r="C51" s="108" t="s">
        <v>157</v>
      </c>
    </row>
  </sheetData>
  <mergeCells count="2">
    <mergeCell ref="A2:F2"/>
    <mergeCell ref="C4:C5"/>
  </mergeCells>
  <printOptions/>
  <pageMargins left="0.75" right="0.75" top="0.69" bottom="0.57" header="0.5" footer="0.5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3" sqref="A13"/>
    </sheetView>
  </sheetViews>
  <sheetFormatPr defaultColWidth="9.00390625" defaultRowHeight="12.75"/>
  <cols>
    <col min="1" max="1" width="11.75390625" style="0" customWidth="1"/>
    <col min="2" max="2" width="20.25390625" style="0" customWidth="1"/>
    <col min="3" max="3" width="17.375" style="0" customWidth="1"/>
    <col min="4" max="5" width="15.125" style="0" customWidth="1"/>
    <col min="6" max="6" width="2.00390625" style="0" customWidth="1"/>
  </cols>
  <sheetData>
    <row r="1" spans="1:6" ht="15">
      <c r="A1" s="767" t="s">
        <v>462</v>
      </c>
      <c r="B1" s="767"/>
      <c r="C1" s="767"/>
      <c r="D1" s="767"/>
      <c r="E1" s="767"/>
      <c r="F1" s="767"/>
    </row>
    <row r="2" spans="1:6" ht="55.5" customHeight="1">
      <c r="A2" s="772" t="s">
        <v>461</v>
      </c>
      <c r="B2" s="746"/>
      <c r="C2" s="746"/>
      <c r="D2" s="746"/>
      <c r="E2" s="746"/>
      <c r="F2" s="746"/>
    </row>
    <row r="3" spans="1:6" ht="20.25">
      <c r="A3" s="768"/>
      <c r="B3" s="768"/>
      <c r="C3" s="768"/>
      <c r="D3" s="768"/>
      <c r="E3" s="768"/>
      <c r="F3" s="768"/>
    </row>
    <row r="4" spans="1:6" ht="30.75" customHeight="1">
      <c r="A4" s="773" t="s">
        <v>385</v>
      </c>
      <c r="B4" s="773"/>
      <c r="C4" s="773"/>
      <c r="D4" s="773"/>
      <c r="E4" s="773"/>
      <c r="F4" s="773"/>
    </row>
    <row r="5" spans="1:6" s="71" customFormat="1" ht="32.25" customHeight="1">
      <c r="A5" s="774">
        <f>MLE!C5</f>
        <v>0</v>
      </c>
      <c r="B5" s="774"/>
      <c r="C5" s="774"/>
      <c r="D5" s="774"/>
      <c r="E5" s="774"/>
      <c r="F5" s="774"/>
    </row>
    <row r="6" spans="1:6" s="282" customFormat="1" ht="15.75">
      <c r="A6" s="760">
        <f>MLE!F2</f>
        <v>2004</v>
      </c>
      <c r="B6" s="760"/>
      <c r="C6" s="759" t="s">
        <v>243</v>
      </c>
      <c r="D6" s="759"/>
      <c r="E6" s="759"/>
      <c r="F6" s="759"/>
    </row>
    <row r="7" spans="1:6" s="63" customFormat="1" ht="12" customHeight="1">
      <c r="A7" s="313" t="s">
        <v>239</v>
      </c>
      <c r="B7" s="314">
        <f>MLE!F10</f>
        <v>38352</v>
      </c>
      <c r="C7" s="769"/>
      <c r="D7" s="769"/>
      <c r="E7" s="769"/>
      <c r="F7" s="769"/>
    </row>
    <row r="8" spans="1:6" ht="12" customHeight="1" thickBot="1">
      <c r="A8" s="758" t="s">
        <v>368</v>
      </c>
      <c r="B8" s="758"/>
      <c r="C8" s="758"/>
      <c r="D8" s="758"/>
      <c r="E8" s="758"/>
      <c r="F8" s="758"/>
    </row>
    <row r="9" spans="1:6" s="285" customFormat="1" ht="26.25" thickBot="1">
      <c r="A9" s="322" t="s">
        <v>369</v>
      </c>
      <c r="B9" s="775" t="s">
        <v>370</v>
      </c>
      <c r="C9" s="776"/>
      <c r="D9" s="303" t="s">
        <v>384</v>
      </c>
      <c r="E9" s="770" t="s">
        <v>371</v>
      </c>
      <c r="F9" s="771"/>
    </row>
    <row r="10" spans="1:6" ht="13.5" thickTop="1">
      <c r="A10" s="304"/>
      <c r="B10" s="763"/>
      <c r="C10" s="763"/>
      <c r="D10" s="386"/>
      <c r="E10" s="456"/>
      <c r="F10" s="457"/>
    </row>
    <row r="11" spans="1:6" ht="12.75">
      <c r="A11" s="304">
        <f>Köv!$B$6</f>
        <v>38352</v>
      </c>
      <c r="B11" s="761" t="s">
        <v>473</v>
      </c>
      <c r="C11" s="761"/>
      <c r="D11" s="386"/>
      <c r="E11" s="458"/>
      <c r="F11" s="457"/>
    </row>
    <row r="12" spans="1:6" ht="12.75">
      <c r="A12" s="304">
        <f>Köv!$B$6</f>
        <v>38352</v>
      </c>
      <c r="B12" s="36" t="s">
        <v>474</v>
      </c>
      <c r="C12" s="36"/>
      <c r="D12" s="386"/>
      <c r="E12" s="458"/>
      <c r="F12" s="457"/>
    </row>
    <row r="13" spans="1:6" ht="12.75">
      <c r="A13" s="304">
        <f>Köv!$B$6</f>
        <v>38352</v>
      </c>
      <c r="B13" s="761" t="s">
        <v>372</v>
      </c>
      <c r="C13" s="761"/>
      <c r="D13" s="386"/>
      <c r="E13" s="458"/>
      <c r="F13" s="457"/>
    </row>
    <row r="14" spans="1:6" ht="12.75">
      <c r="A14" s="304">
        <f>Köv!$B$6</f>
        <v>38352</v>
      </c>
      <c r="B14" s="761" t="s">
        <v>373</v>
      </c>
      <c r="C14" s="761"/>
      <c r="D14" s="386"/>
      <c r="E14" s="458"/>
      <c r="F14" s="457"/>
    </row>
    <row r="15" spans="1:6" ht="12.75">
      <c r="A15" s="304">
        <f>Köv!$B$6</f>
        <v>38352</v>
      </c>
      <c r="B15" s="761" t="s">
        <v>374</v>
      </c>
      <c r="C15" s="761"/>
      <c r="D15" s="386"/>
      <c r="E15" s="458"/>
      <c r="F15" s="457"/>
    </row>
    <row r="16" spans="1:6" ht="12.75">
      <c r="A16" s="310">
        <f>Köv!$B$6</f>
        <v>38352</v>
      </c>
      <c r="B16" s="765"/>
      <c r="C16" s="765"/>
      <c r="D16" s="386"/>
      <c r="E16" s="458"/>
      <c r="F16" s="457"/>
    </row>
    <row r="17" spans="1:6" ht="13.5" thickBot="1">
      <c r="A17" s="308"/>
      <c r="B17" s="764" t="s">
        <v>455</v>
      </c>
      <c r="C17" s="764"/>
      <c r="D17" s="387"/>
      <c r="E17" s="459"/>
      <c r="F17" s="460"/>
    </row>
    <row r="18" spans="1:6" s="71" customFormat="1" ht="21.75" customHeight="1" thickTop="1">
      <c r="A18" s="317"/>
      <c r="B18" s="766" t="s">
        <v>386</v>
      </c>
      <c r="C18" s="766"/>
      <c r="D18" s="319">
        <f>SUM(D10:D17)</f>
        <v>0</v>
      </c>
      <c r="E18" s="461"/>
      <c r="F18" s="462"/>
    </row>
    <row r="19" spans="1:7" s="71" customFormat="1" ht="21" customHeight="1" thickBot="1">
      <c r="A19" s="309"/>
      <c r="B19" s="762" t="s">
        <v>302</v>
      </c>
      <c r="C19" s="762"/>
      <c r="D19" s="321">
        <f>ROUND(D18/1000,0)</f>
        <v>0</v>
      </c>
      <c r="E19" s="463"/>
      <c r="F19" s="464"/>
      <c r="G19" s="442"/>
    </row>
    <row r="20" spans="1:5" ht="35.25" customHeight="1" thickTop="1">
      <c r="A20" s="304"/>
      <c r="B20" s="763"/>
      <c r="C20" s="763"/>
      <c r="D20" s="465"/>
      <c r="E20" s="386"/>
    </row>
    <row r="21" spans="1:5" ht="12.75">
      <c r="A21" s="304">
        <f>Köv!$B$6</f>
        <v>38352</v>
      </c>
      <c r="B21" s="761" t="s">
        <v>473</v>
      </c>
      <c r="C21" s="761"/>
      <c r="D21" s="466"/>
      <c r="E21" s="386"/>
    </row>
    <row r="22" spans="1:5" ht="12.75">
      <c r="A22" s="304">
        <f>Köv!$B$6</f>
        <v>38352</v>
      </c>
      <c r="B22" s="761" t="s">
        <v>475</v>
      </c>
      <c r="C22" s="761"/>
      <c r="D22" s="466"/>
      <c r="E22" s="386"/>
    </row>
    <row r="23" spans="1:5" ht="12.75">
      <c r="A23" s="304">
        <f>Köv!$B$6</f>
        <v>38352</v>
      </c>
      <c r="B23" s="761" t="s">
        <v>375</v>
      </c>
      <c r="C23" s="761"/>
      <c r="D23" s="466"/>
      <c r="E23" s="386"/>
    </row>
    <row r="24" spans="1:5" ht="12.75">
      <c r="A24" s="304">
        <f>Köv!$B$6</f>
        <v>38352</v>
      </c>
      <c r="B24" s="761" t="s">
        <v>377</v>
      </c>
      <c r="C24" s="761"/>
      <c r="D24" s="466"/>
      <c r="E24" s="386"/>
    </row>
    <row r="25" spans="1:5" ht="12.75">
      <c r="A25" s="304">
        <f>Köv!$B$6</f>
        <v>38352</v>
      </c>
      <c r="B25" s="761" t="s">
        <v>376</v>
      </c>
      <c r="C25" s="761"/>
      <c r="D25" s="466"/>
      <c r="E25" s="386"/>
    </row>
    <row r="26" spans="1:5" ht="12.75">
      <c r="A26" s="304">
        <f>Köv!$B$6</f>
        <v>38352</v>
      </c>
      <c r="B26" s="761" t="s">
        <v>378</v>
      </c>
      <c r="C26" s="761"/>
      <c r="D26" s="466"/>
      <c r="E26" s="386"/>
    </row>
    <row r="27" spans="1:5" ht="12.75">
      <c r="A27" s="304">
        <f>Köv!$B$6</f>
        <v>38352</v>
      </c>
      <c r="B27" s="761" t="s">
        <v>379</v>
      </c>
      <c r="C27" s="761"/>
      <c r="D27" s="466"/>
      <c r="E27" s="386"/>
    </row>
    <row r="28" spans="1:5" ht="12.75">
      <c r="A28" s="304">
        <f>Köv!$B$6</f>
        <v>38352</v>
      </c>
      <c r="B28" s="761" t="s">
        <v>380</v>
      </c>
      <c r="C28" s="761"/>
      <c r="D28" s="466"/>
      <c r="E28" s="386"/>
    </row>
    <row r="29" spans="1:5" ht="12.75">
      <c r="A29" s="304">
        <f>Köv!$B$6</f>
        <v>38352</v>
      </c>
      <c r="B29" s="761" t="s">
        <v>381</v>
      </c>
      <c r="C29" s="761"/>
      <c r="D29" s="466"/>
      <c r="E29" s="386"/>
    </row>
    <row r="30" spans="1:5" ht="12.75">
      <c r="A30" s="304">
        <f>Köv!$B$6</f>
        <v>38352</v>
      </c>
      <c r="B30" s="761" t="s">
        <v>382</v>
      </c>
      <c r="C30" s="761"/>
      <c r="D30" s="466"/>
      <c r="E30" s="386"/>
    </row>
    <row r="31" spans="1:5" ht="12.75">
      <c r="A31" s="304">
        <f>Köv!$B$6</f>
        <v>38352</v>
      </c>
      <c r="B31" s="761" t="s">
        <v>383</v>
      </c>
      <c r="C31" s="761"/>
      <c r="D31" s="466"/>
      <c r="E31" s="386"/>
    </row>
    <row r="32" spans="1:5" ht="12.75">
      <c r="A32" s="304">
        <f>Köv!$B$6</f>
        <v>38352</v>
      </c>
      <c r="B32" s="761" t="s">
        <v>476</v>
      </c>
      <c r="C32" s="761"/>
      <c r="D32" s="466"/>
      <c r="E32" s="386"/>
    </row>
    <row r="33" spans="1:5" ht="12.75">
      <c r="A33" s="304">
        <f>Köv!$B$6</f>
        <v>38352</v>
      </c>
      <c r="B33" s="36" t="s">
        <v>489</v>
      </c>
      <c r="C33" s="36"/>
      <c r="D33" s="466"/>
      <c r="E33" s="386"/>
    </row>
    <row r="34" spans="1:5" ht="12.75">
      <c r="A34" s="304">
        <f>Köv!$B$6</f>
        <v>38352</v>
      </c>
      <c r="B34" s="36" t="s">
        <v>490</v>
      </c>
      <c r="C34" s="36"/>
      <c r="D34" s="466"/>
      <c r="E34" s="386"/>
    </row>
    <row r="35" spans="1:5" ht="12.75">
      <c r="A35" s="304">
        <f>Köv!$B$6</f>
        <v>38352</v>
      </c>
      <c r="B35" s="761"/>
      <c r="C35" s="761"/>
      <c r="D35" s="466"/>
      <c r="E35" s="386"/>
    </row>
    <row r="36" spans="1:6" ht="13.5" thickBot="1">
      <c r="A36" s="308"/>
      <c r="B36" s="764" t="s">
        <v>456</v>
      </c>
      <c r="C36" s="764"/>
      <c r="D36" s="467"/>
      <c r="E36" s="387"/>
      <c r="F36" s="323"/>
    </row>
    <row r="37" spans="1:5" ht="21.75" customHeight="1" thickTop="1">
      <c r="A37" s="317"/>
      <c r="B37" s="766" t="s">
        <v>387</v>
      </c>
      <c r="C37" s="766"/>
      <c r="D37" s="468"/>
      <c r="E37" s="320">
        <f>SUM(E20:E36)</f>
        <v>0</v>
      </c>
    </row>
    <row r="38" spans="1:7" s="307" customFormat="1" ht="21" customHeight="1" thickBot="1">
      <c r="A38" s="306"/>
      <c r="B38" s="762" t="s">
        <v>302</v>
      </c>
      <c r="C38" s="762"/>
      <c r="D38" s="469"/>
      <c r="E38" s="321">
        <f>ROUND(E37/1000,0)</f>
        <v>0</v>
      </c>
      <c r="F38" s="321"/>
      <c r="G38" s="442"/>
    </row>
    <row r="39" spans="1:5" ht="13.5" thickTop="1">
      <c r="A39" s="36"/>
      <c r="B39" s="36"/>
      <c r="C39" s="36"/>
      <c r="D39" s="305"/>
      <c r="E39" s="305"/>
    </row>
    <row r="40" spans="1:5" ht="12.75">
      <c r="A40" s="36"/>
      <c r="B40" s="36"/>
      <c r="C40" s="36"/>
      <c r="D40" s="305"/>
      <c r="E40" s="305"/>
    </row>
    <row r="41" spans="1:5" ht="12.75">
      <c r="A41" s="36"/>
      <c r="B41" s="36"/>
      <c r="C41" s="36"/>
      <c r="D41" s="305"/>
      <c r="E41" s="305"/>
    </row>
    <row r="42" spans="1:5" ht="12.75">
      <c r="A42" s="36"/>
      <c r="B42" s="36"/>
      <c r="C42" s="36"/>
      <c r="D42" s="305"/>
      <c r="E42" s="305"/>
    </row>
    <row r="43" spans="1:5" ht="12.75">
      <c r="A43" s="36"/>
      <c r="B43" s="36"/>
      <c r="C43" s="36"/>
      <c r="D43" s="305"/>
      <c r="E43" s="305"/>
    </row>
    <row r="44" spans="1:5" ht="12.75">
      <c r="A44" s="36"/>
      <c r="B44" s="36"/>
      <c r="C44" s="36"/>
      <c r="D44" s="305"/>
      <c r="E44" s="305"/>
    </row>
    <row r="45" spans="1:5" ht="12.75">
      <c r="A45" s="36"/>
      <c r="B45" s="36"/>
      <c r="C45" s="36"/>
      <c r="D45" s="305"/>
      <c r="E45" s="305"/>
    </row>
    <row r="46" spans="4:5" ht="12.75">
      <c r="D46" s="305"/>
      <c r="E46" s="305"/>
    </row>
    <row r="47" spans="4:5" ht="12.75">
      <c r="D47" s="305"/>
      <c r="E47" s="305"/>
    </row>
    <row r="48" spans="4:5" ht="12.75">
      <c r="D48" s="305"/>
      <c r="E48" s="305"/>
    </row>
    <row r="49" spans="4:5" ht="12.75">
      <c r="D49" s="305"/>
      <c r="E49" s="305"/>
    </row>
    <row r="50" spans="4:5" ht="12.75">
      <c r="D50" s="305"/>
      <c r="E50" s="305"/>
    </row>
    <row r="51" spans="4:5" ht="12.75">
      <c r="D51" s="305"/>
      <c r="E51" s="305"/>
    </row>
    <row r="52" spans="4:5" ht="12.75">
      <c r="D52" s="305"/>
      <c r="E52" s="305"/>
    </row>
    <row r="53" spans="4:5" ht="12.75">
      <c r="D53" s="305"/>
      <c r="E53" s="305"/>
    </row>
    <row r="54" spans="4:5" ht="12.75">
      <c r="D54" s="305"/>
      <c r="E54" s="305"/>
    </row>
  </sheetData>
  <mergeCells count="37">
    <mergeCell ref="A1:F1"/>
    <mergeCell ref="A3:F3"/>
    <mergeCell ref="C7:F7"/>
    <mergeCell ref="B17:C17"/>
    <mergeCell ref="B10:C10"/>
    <mergeCell ref="E9:F9"/>
    <mergeCell ref="A2:F2"/>
    <mergeCell ref="A4:F4"/>
    <mergeCell ref="A5:F5"/>
    <mergeCell ref="B9:C9"/>
    <mergeCell ref="B38:C38"/>
    <mergeCell ref="B13:C13"/>
    <mergeCell ref="B14:C14"/>
    <mergeCell ref="B15:C15"/>
    <mergeCell ref="B16:C16"/>
    <mergeCell ref="B18:C18"/>
    <mergeCell ref="B25:C25"/>
    <mergeCell ref="B37:C37"/>
    <mergeCell ref="B30:C30"/>
    <mergeCell ref="B22:C22"/>
    <mergeCell ref="B36:C36"/>
    <mergeCell ref="B29:C29"/>
    <mergeCell ref="B23:C23"/>
    <mergeCell ref="B24:C24"/>
    <mergeCell ref="B27:C27"/>
    <mergeCell ref="B28:C28"/>
    <mergeCell ref="B26:C26"/>
    <mergeCell ref="B32:C32"/>
    <mergeCell ref="B35:C35"/>
    <mergeCell ref="A8:F8"/>
    <mergeCell ref="C6:F6"/>
    <mergeCell ref="A6:B6"/>
    <mergeCell ref="B31:C31"/>
    <mergeCell ref="B19:C19"/>
    <mergeCell ref="B11:C11"/>
    <mergeCell ref="B20:C20"/>
    <mergeCell ref="B21:C21"/>
  </mergeCells>
  <printOptions/>
  <pageMargins left="1.07" right="0.94" top="1" bottom="1" header="0.5" footer="0.5"/>
  <pageSetup blackAndWhite="1"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Izsák Ádám</cp:lastModifiedBy>
  <cp:lastPrinted>2005-05-31T13:37:17Z</cp:lastPrinted>
  <dcterms:created xsi:type="dcterms:W3CDTF">2001-05-29T18:01:07Z</dcterms:created>
  <dcterms:modified xsi:type="dcterms:W3CDTF">2006-08-31T12:11:21Z</dcterms:modified>
  <cp:category/>
  <cp:version/>
  <cp:contentType/>
  <cp:contentStatus/>
</cp:coreProperties>
</file>